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600" windowHeight="11760" activeTab="1"/>
  </bookViews>
  <sheets>
    <sheet name="TOTAL" sheetId="1" r:id="rId1"/>
    <sheet name="EU-15" sheetId="2" r:id="rId2"/>
    <sheet name="EU-10" sheetId="3" r:id="rId3"/>
    <sheet name="BU+RO" sheetId="4" r:id="rId4"/>
  </sheets>
  <definedNames>
    <definedName name="_xlnm.Print_Area" localSheetId="0">'TOTAL'!$A$1:$M$52</definedName>
  </definedNames>
  <calcPr fullCalcOnLoad="1"/>
</workbook>
</file>

<file path=xl/sharedStrings.xml><?xml version="1.0" encoding="utf-8"?>
<sst xmlns="http://schemas.openxmlformats.org/spreadsheetml/2006/main" count="472" uniqueCount="54">
  <si>
    <t>Area (1.000 ha)</t>
  </si>
  <si>
    <t>Yield (t/ha)</t>
  </si>
  <si>
    <t>Production (1.000 t)</t>
  </si>
  <si>
    <t>Rape seed</t>
  </si>
  <si>
    <t>food</t>
  </si>
  <si>
    <t>area</t>
  </si>
  <si>
    <t>yield</t>
  </si>
  <si>
    <t>production</t>
  </si>
  <si>
    <t xml:space="preserve">non food </t>
  </si>
  <si>
    <t>total</t>
  </si>
  <si>
    <t>Sunflower</t>
  </si>
  <si>
    <t>Soya beans</t>
  </si>
  <si>
    <t>Others</t>
  </si>
  <si>
    <t>TOTAL</t>
  </si>
  <si>
    <t>BG</t>
  </si>
  <si>
    <t>RO</t>
  </si>
  <si>
    <t>Variation</t>
  </si>
  <si>
    <t>2013/14</t>
  </si>
  <si>
    <t>%</t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</si>
  <si>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</si>
  <si>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</si>
  <si>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</si>
  <si>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</si>
  <si>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</si>
  <si>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</si>
  <si>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</si>
  <si>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</si>
  <si>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</si>
  <si>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</si>
  <si>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EU-10</t>
  </si>
  <si>
    <t>BE</t>
  </si>
  <si>
    <t>DK</t>
  </si>
  <si>
    <t>DE</t>
  </si>
  <si>
    <t>EL</t>
  </si>
  <si>
    <t>ES</t>
  </si>
  <si>
    <t>FR</t>
  </si>
  <si>
    <t>IE</t>
  </si>
  <si>
    <t>IT</t>
  </si>
  <si>
    <t>NL</t>
  </si>
  <si>
    <t>AT</t>
  </si>
  <si>
    <t>PT</t>
  </si>
  <si>
    <t>FI</t>
  </si>
  <si>
    <t>SE</t>
  </si>
  <si>
    <t>UK</t>
  </si>
  <si>
    <t>EU-15</t>
  </si>
  <si>
    <t>EU-25</t>
  </si>
  <si>
    <t>EU-27</t>
  </si>
  <si>
    <t>2012/13</t>
  </si>
  <si>
    <t>EU-27 OILSEEDS' AREA AND PRODUCTION ESTIMATES FOR 2012/13
AND SOWING INTENTIONS FOR 2013/14</t>
  </si>
  <si>
    <t>EU-15 OILSEEDS' AREA AND PRODUCTION ESTIMATES FOR 2012/13 AND SOWING INTENTIONS FOR 2013/14</t>
  </si>
  <si>
    <t>EU-10 OILSEEDS' AREA AND PRODUCTION ESTIMATES FOR 2012/13 AND SOWING INTENTIONS FOR 2013/14</t>
  </si>
  <si>
    <t>BULGARIA AND ROMANIA OILSEEDS' AREA AND PRODUCTION ESTIMATES
FOR 2012/13 AND SOWING INTENTIONS FOR 2013/14</t>
  </si>
  <si>
    <t>1.000 t</t>
  </si>
  <si>
    <t xml:space="preserve">1.000 t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</si>
</sst>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"/>
    <numFmt numFmtId="173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70C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172" fontId="4" fillId="33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0" fillId="0" borderId="13" xfId="0" applyNumberFormat="1" applyBorder="1" applyAlignment="1">
      <alignment/>
    </xf>
    <xf numFmtId="172" fontId="44" fillId="0" borderId="10" xfId="0" applyNumberFormat="1" applyFont="1" applyBorder="1" applyAlignment="1">
      <alignment/>
    </xf>
    <xf numFmtId="172" fontId="44" fillId="0" borderId="13" xfId="0" applyNumberFormat="1" applyFont="1" applyBorder="1" applyAlignment="1">
      <alignment/>
    </xf>
    <xf numFmtId="172" fontId="44" fillId="0" borderId="10" xfId="57" applyNumberFormat="1" applyFont="1" applyBorder="1" applyAlignment="1">
      <alignment/>
    </xf>
    <xf numFmtId="172" fontId="4" fillId="33" borderId="14" xfId="0" applyNumberFormat="1" applyFont="1" applyFill="1" applyBorder="1" applyAlignment="1">
      <alignment/>
    </xf>
    <xf numFmtId="172" fontId="46" fillId="34" borderId="14" xfId="0" applyNumberFormat="1" applyFont="1" applyFill="1" applyBorder="1" applyAlignment="1">
      <alignment/>
    </xf>
    <xf numFmtId="172" fontId="46" fillId="34" borderId="15" xfId="0" applyNumberFormat="1" applyFont="1" applyFill="1" applyBorder="1" applyAlignment="1">
      <alignment/>
    </xf>
    <xf numFmtId="172" fontId="47" fillId="34" borderId="14" xfId="0" applyNumberFormat="1" applyFont="1" applyFill="1" applyBorder="1" applyAlignment="1">
      <alignment/>
    </xf>
    <xf numFmtId="172" fontId="47" fillId="34" borderId="15" xfId="0" applyNumberFormat="1" applyFont="1" applyFill="1" applyBorder="1" applyAlignment="1">
      <alignment/>
    </xf>
    <xf numFmtId="172" fontId="46" fillId="0" borderId="0" xfId="0" applyNumberFormat="1" applyFont="1" applyAlignment="1">
      <alignment/>
    </xf>
    <xf numFmtId="172" fontId="4" fillId="34" borderId="14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5" borderId="0" xfId="0" applyNumberFormat="1" applyFont="1" applyFill="1" applyBorder="1" applyAlignment="1">
      <alignment/>
    </xf>
    <xf numFmtId="172" fontId="46" fillId="36" borderId="14" xfId="0" applyNumberFormat="1" applyFont="1" applyFill="1" applyBorder="1" applyAlignment="1">
      <alignment/>
    </xf>
    <xf numFmtId="172" fontId="46" fillId="36" borderId="15" xfId="0" applyNumberFormat="1" applyFont="1" applyFill="1" applyBorder="1" applyAlignment="1">
      <alignment/>
    </xf>
    <xf numFmtId="172" fontId="47" fillId="36" borderId="14" xfId="0" applyNumberFormat="1" applyFont="1" applyFill="1" applyBorder="1" applyAlignment="1">
      <alignment/>
    </xf>
    <xf numFmtId="172" fontId="47" fillId="36" borderId="15" xfId="0" applyNumberFormat="1" applyFont="1" applyFill="1" applyBorder="1" applyAlignment="1">
      <alignment/>
    </xf>
    <xf numFmtId="172" fontId="4" fillId="36" borderId="14" xfId="0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44" fillId="0" borderId="14" xfId="0" applyNumberFormat="1" applyFont="1" applyBorder="1" applyAlignment="1">
      <alignment/>
    </xf>
    <xf numFmtId="172" fontId="44" fillId="0" borderId="15" xfId="0" applyNumberFormat="1" applyFont="1" applyBorder="1" applyAlignment="1">
      <alignment/>
    </xf>
    <xf numFmtId="172" fontId="2" fillId="0" borderId="14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44" fillId="0" borderId="11" xfId="0" applyNumberFormat="1" applyFont="1" applyBorder="1" applyAlignment="1">
      <alignment/>
    </xf>
    <xf numFmtId="172" fontId="44" fillId="0" borderId="12" xfId="0" applyNumberFormat="1" applyFont="1" applyBorder="1" applyAlignment="1">
      <alignment/>
    </xf>
    <xf numFmtId="172" fontId="4" fillId="0" borderId="11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172" fontId="5" fillId="0" borderId="14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44" fillId="0" borderId="0" xfId="0" applyNumberFormat="1" applyFont="1" applyAlignment="1">
      <alignment/>
    </xf>
    <xf numFmtId="172" fontId="3" fillId="0" borderId="14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172" fontId="0" fillId="0" borderId="17" xfId="0" applyNumberFormat="1" applyBorder="1" applyAlignment="1">
      <alignment/>
    </xf>
    <xf numFmtId="172" fontId="44" fillId="0" borderId="17" xfId="0" applyNumberFormat="1" applyFont="1" applyBorder="1" applyAlignment="1">
      <alignment/>
    </xf>
    <xf numFmtId="172" fontId="4" fillId="36" borderId="0" xfId="0" applyNumberFormat="1" applyFont="1" applyFill="1" applyBorder="1" applyAlignment="1">
      <alignment/>
    </xf>
    <xf numFmtId="172" fontId="44" fillId="0" borderId="14" xfId="0" applyNumberFormat="1" applyFont="1" applyFill="1" applyBorder="1" applyAlignment="1">
      <alignment/>
    </xf>
    <xf numFmtId="172" fontId="44" fillId="0" borderId="15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172" fontId="44" fillId="0" borderId="12" xfId="0" applyNumberFormat="1" applyFont="1" applyFill="1" applyBorder="1" applyAlignment="1">
      <alignment/>
    </xf>
    <xf numFmtId="172" fontId="44" fillId="0" borderId="10" xfId="0" applyNumberFormat="1" applyFont="1" applyFill="1" applyBorder="1" applyAlignment="1">
      <alignment/>
    </xf>
    <xf numFmtId="172" fontId="44" fillId="0" borderId="13" xfId="0" applyNumberFormat="1" applyFont="1" applyFill="1" applyBorder="1" applyAlignment="1">
      <alignment/>
    </xf>
    <xf numFmtId="172" fontId="44" fillId="0" borderId="11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/>
    </xf>
    <xf numFmtId="172" fontId="44" fillId="0" borderId="0" xfId="0" applyNumberFormat="1" applyFont="1" applyFill="1" applyAlignment="1">
      <alignment/>
    </xf>
    <xf numFmtId="173" fontId="47" fillId="34" borderId="0" xfId="57" applyNumberFormat="1" applyFont="1" applyFill="1" applyBorder="1" applyAlignment="1">
      <alignment/>
    </xf>
    <xf numFmtId="173" fontId="47" fillId="36" borderId="0" xfId="57" applyNumberFormat="1" applyFont="1" applyFill="1" applyBorder="1" applyAlignment="1">
      <alignment/>
    </xf>
    <xf numFmtId="173" fontId="44" fillId="0" borderId="0" xfId="57" applyNumberFormat="1" applyFont="1" applyFill="1" applyBorder="1" applyAlignment="1">
      <alignment/>
    </xf>
    <xf numFmtId="173" fontId="44" fillId="0" borderId="17" xfId="57" applyNumberFormat="1" applyFont="1" applyBorder="1" applyAlignment="1">
      <alignment/>
    </xf>
    <xf numFmtId="173" fontId="44" fillId="0" borderId="17" xfId="57" applyNumberFormat="1" applyFont="1" applyFill="1" applyBorder="1" applyAlignment="1">
      <alignment/>
    </xf>
    <xf numFmtId="173" fontId="44" fillId="0" borderId="10" xfId="57" applyNumberFormat="1" applyFont="1" applyBorder="1" applyAlignment="1">
      <alignment/>
    </xf>
    <xf numFmtId="173" fontId="47" fillId="34" borderId="14" xfId="57" applyNumberFormat="1" applyFont="1" applyFill="1" applyBorder="1" applyAlignment="1">
      <alignment/>
    </xf>
    <xf numFmtId="173" fontId="47" fillId="36" borderId="14" xfId="57" applyNumberFormat="1" applyFont="1" applyFill="1" applyBorder="1" applyAlignment="1">
      <alignment/>
    </xf>
    <xf numFmtId="173" fontId="44" fillId="0" borderId="14" xfId="57" applyNumberFormat="1" applyFont="1" applyFill="1" applyBorder="1" applyAlignment="1">
      <alignment/>
    </xf>
    <xf numFmtId="173" fontId="44" fillId="0" borderId="11" xfId="57" applyNumberFormat="1" applyFont="1" applyFill="1" applyBorder="1" applyAlignment="1">
      <alignment/>
    </xf>
    <xf numFmtId="173" fontId="44" fillId="0" borderId="10" xfId="57" applyNumberFormat="1" applyFont="1" applyFill="1" applyBorder="1" applyAlignment="1">
      <alignment/>
    </xf>
    <xf numFmtId="173" fontId="44" fillId="0" borderId="14" xfId="57" applyNumberFormat="1" applyFont="1" applyBorder="1" applyAlignment="1">
      <alignment/>
    </xf>
    <xf numFmtId="173" fontId="44" fillId="0" borderId="11" xfId="57" applyNumberFormat="1" applyFont="1" applyBorder="1" applyAlignment="1">
      <alignment/>
    </xf>
    <xf numFmtId="172" fontId="48" fillId="0" borderId="10" xfId="0" applyNumberFormat="1" applyFont="1" applyBorder="1" applyAlignment="1">
      <alignment/>
    </xf>
    <xf numFmtId="172" fontId="48" fillId="0" borderId="13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172" fontId="25" fillId="0" borderId="13" xfId="0" applyNumberFormat="1" applyFont="1" applyBorder="1" applyAlignment="1">
      <alignment/>
    </xf>
    <xf numFmtId="172" fontId="26" fillId="34" borderId="14" xfId="0" applyNumberFormat="1" applyFont="1" applyFill="1" applyBorder="1" applyAlignment="1">
      <alignment/>
    </xf>
    <xf numFmtId="172" fontId="26" fillId="34" borderId="15" xfId="0" applyNumberFormat="1" applyFont="1" applyFill="1" applyBorder="1" applyAlignment="1">
      <alignment/>
    </xf>
    <xf numFmtId="172" fontId="26" fillId="36" borderId="14" xfId="0" applyNumberFormat="1" applyFont="1" applyFill="1" applyBorder="1" applyAlignment="1">
      <alignment/>
    </xf>
    <xf numFmtId="172" fontId="26" fillId="36" borderId="15" xfId="0" applyNumberFormat="1" applyFont="1" applyFill="1" applyBorder="1" applyAlignment="1">
      <alignment/>
    </xf>
    <xf numFmtId="172" fontId="25" fillId="0" borderId="14" xfId="0" applyNumberFormat="1" applyFont="1" applyFill="1" applyBorder="1" applyAlignment="1">
      <alignment/>
    </xf>
    <xf numFmtId="172" fontId="25" fillId="0" borderId="15" xfId="0" applyNumberFormat="1" applyFont="1" applyFill="1" applyBorder="1" applyAlignment="1">
      <alignment/>
    </xf>
    <xf numFmtId="172" fontId="25" fillId="0" borderId="11" xfId="0" applyNumberFormat="1" applyFont="1" applyFill="1" applyBorder="1" applyAlignment="1">
      <alignment/>
    </xf>
    <xf numFmtId="172" fontId="25" fillId="0" borderId="12" xfId="0" applyNumberFormat="1" applyFont="1" applyFill="1" applyBorder="1" applyAlignment="1">
      <alignment/>
    </xf>
    <xf numFmtId="172" fontId="25" fillId="0" borderId="10" xfId="0" applyNumberFormat="1" applyFont="1" applyFill="1" applyBorder="1" applyAlignment="1">
      <alignment/>
    </xf>
    <xf numFmtId="172" fontId="25" fillId="0" borderId="13" xfId="0" applyNumberFormat="1" applyFont="1" applyFill="1" applyBorder="1" applyAlignment="1">
      <alignment/>
    </xf>
    <xf numFmtId="172" fontId="27" fillId="0" borderId="14" xfId="0" applyNumberFormat="1" applyFont="1" applyFill="1" applyBorder="1" applyAlignment="1">
      <alignment/>
    </xf>
    <xf numFmtId="172" fontId="27" fillId="0" borderId="15" xfId="0" applyNumberFormat="1" applyFont="1" applyFill="1" applyBorder="1" applyAlignment="1">
      <alignment/>
    </xf>
    <xf numFmtId="172" fontId="27" fillId="0" borderId="11" xfId="0" applyNumberFormat="1" applyFont="1" applyFill="1" applyBorder="1" applyAlignment="1">
      <alignment/>
    </xf>
    <xf numFmtId="172" fontId="27" fillId="0" borderId="12" xfId="0" applyNumberFormat="1" applyFont="1" applyFill="1" applyBorder="1" applyAlignment="1">
      <alignment/>
    </xf>
    <xf numFmtId="172" fontId="25" fillId="0" borderId="14" xfId="0" applyNumberFormat="1" applyFont="1" applyBorder="1" applyAlignment="1">
      <alignment/>
    </xf>
    <xf numFmtId="172" fontId="25" fillId="0" borderId="15" xfId="0" applyNumberFormat="1" applyFont="1" applyBorder="1" applyAlignment="1">
      <alignment/>
    </xf>
    <xf numFmtId="172" fontId="25" fillId="0" borderId="11" xfId="0" applyNumberFormat="1" applyFont="1" applyBorder="1" applyAlignment="1">
      <alignment/>
    </xf>
    <xf numFmtId="172" fontId="25" fillId="0" borderId="12" xfId="0" applyNumberFormat="1" applyFont="1" applyBorder="1" applyAlignment="1">
      <alignment/>
    </xf>
    <xf numFmtId="172" fontId="27" fillId="0" borderId="14" xfId="0" applyNumberFormat="1" applyFont="1" applyBorder="1" applyAlignment="1">
      <alignment/>
    </xf>
    <xf numFmtId="172" fontId="27" fillId="0" borderId="15" xfId="0" applyNumberFormat="1" applyFont="1" applyBorder="1" applyAlignment="1">
      <alignment/>
    </xf>
    <xf numFmtId="172" fontId="27" fillId="0" borderId="11" xfId="0" applyNumberFormat="1" applyFont="1" applyBorder="1" applyAlignment="1">
      <alignment/>
    </xf>
    <xf numFmtId="172" fontId="27" fillId="0" borderId="12" xfId="0" applyNumberFormat="1" applyFont="1" applyBorder="1" applyAlignment="1">
      <alignment/>
    </xf>
    <xf numFmtId="172" fontId="26" fillId="34" borderId="0" xfId="0" applyNumberFormat="1" applyFont="1" applyFill="1" applyBorder="1" applyAlignment="1">
      <alignment/>
    </xf>
    <xf numFmtId="172" fontId="26" fillId="36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5" fillId="0" borderId="16" xfId="0" applyNumberFormat="1" applyFont="1" applyFill="1" applyBorder="1" applyAlignment="1">
      <alignment/>
    </xf>
    <xf numFmtId="172" fontId="25" fillId="0" borderId="17" xfId="0" applyNumberFormat="1" applyFont="1" applyBorder="1" applyAlignment="1">
      <alignment/>
    </xf>
    <xf numFmtId="172" fontId="25" fillId="0" borderId="17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7" fillId="0" borderId="16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left" indent="1"/>
    </xf>
    <xf numFmtId="172" fontId="2" fillId="0" borderId="17" xfId="0" applyNumberFormat="1" applyFont="1" applyFill="1" applyBorder="1" applyAlignment="1">
      <alignment horizontal="left" indent="1"/>
    </xf>
    <xf numFmtId="172" fontId="2" fillId="0" borderId="14" xfId="0" applyNumberFormat="1" applyFont="1" applyFill="1" applyBorder="1" applyAlignment="1">
      <alignment horizontal="left" indent="1"/>
    </xf>
    <xf numFmtId="172" fontId="2" fillId="0" borderId="0" xfId="0" applyNumberFormat="1" applyFont="1" applyFill="1" applyBorder="1" applyAlignment="1">
      <alignment horizontal="left" indent="1"/>
    </xf>
    <xf numFmtId="172" fontId="2" fillId="0" borderId="11" xfId="0" applyNumberFormat="1" applyFont="1" applyFill="1" applyBorder="1" applyAlignment="1">
      <alignment horizontal="left" indent="1"/>
    </xf>
    <xf numFmtId="172" fontId="2" fillId="0" borderId="16" xfId="0" applyNumberFormat="1" applyFont="1" applyFill="1" applyBorder="1" applyAlignment="1">
      <alignment horizontal="left" indent="1"/>
    </xf>
    <xf numFmtId="172" fontId="49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/>
    </xf>
    <xf numFmtId="172" fontId="49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2"/>
  <sheetViews>
    <sheetView zoomScale="80" zoomScaleNormal="80" workbookViewId="0" topLeftCell="A1">
      <selection activeCell="P1" sqref="P1:Q16384"/>
    </sheetView>
  </sheetViews>
  <sheetFormatPr defaultColWidth="9.140625" defaultRowHeight="15"/>
  <cols>
    <col min="1" max="2" width="9.140625" style="2" customWidth="1"/>
    <col min="3" max="3" width="10.28125" style="2" customWidth="1"/>
    <col min="4" max="4" width="11.57421875" style="2" bestFit="1" customWidth="1"/>
    <col min="5" max="9" width="11.421875" style="2" bestFit="1" customWidth="1"/>
    <col min="10" max="12" width="13.57421875" style="2" bestFit="1" customWidth="1"/>
    <col min="13" max="13" width="12.140625" style="2" customWidth="1"/>
    <col min="14" max="15" width="9.140625" style="2" customWidth="1"/>
    <col min="16" max="17" width="11.421875" style="2" hidden="1" customWidth="1"/>
    <col min="18" max="16384" width="9.140625" style="2" customWidth="1"/>
  </cols>
  <sheetData>
    <row r="2" spans="2:13" ht="15">
      <c r="B2" s="121" t="s">
        <v>48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2:13" ht="15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2:13" ht="15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6" spans="2:17" ht="15">
      <c r="B6" s="115" t="s">
        <v>0</v>
      </c>
      <c r="C6" s="116"/>
      <c r="D6" s="109" t="s">
        <v>44</v>
      </c>
      <c r="E6" s="110"/>
      <c r="F6" s="113" t="s">
        <v>29</v>
      </c>
      <c r="G6" s="110"/>
      <c r="H6" s="113" t="s">
        <v>45</v>
      </c>
      <c r="I6" s="110"/>
      <c r="J6" s="113" t="s">
        <v>46</v>
      </c>
      <c r="K6" s="110"/>
      <c r="L6" s="109" t="s">
        <v>16</v>
      </c>
      <c r="M6" s="110"/>
      <c r="N6" s="4"/>
      <c r="O6" s="4"/>
      <c r="P6" s="109" t="s">
        <v>46</v>
      </c>
      <c r="Q6" s="110"/>
    </row>
    <row r="7" spans="2:17" ht="15">
      <c r="B7" s="117" t="s">
        <v>1</v>
      </c>
      <c r="C7" s="118"/>
      <c r="D7" s="111"/>
      <c r="E7" s="112"/>
      <c r="F7" s="114"/>
      <c r="G7" s="112"/>
      <c r="H7" s="114"/>
      <c r="I7" s="112"/>
      <c r="J7" s="114"/>
      <c r="K7" s="112"/>
      <c r="L7" s="111"/>
      <c r="M7" s="112"/>
      <c r="N7" s="4"/>
      <c r="O7" s="4"/>
      <c r="P7" s="111"/>
      <c r="Q7" s="112"/>
    </row>
    <row r="8" spans="2:17" ht="15">
      <c r="B8" s="119" t="s">
        <v>2</v>
      </c>
      <c r="C8" s="120"/>
      <c r="D8" s="5" t="s">
        <v>17</v>
      </c>
      <c r="E8" s="6" t="s">
        <v>47</v>
      </c>
      <c r="F8" s="5" t="s">
        <v>17</v>
      </c>
      <c r="G8" s="6" t="s">
        <v>47</v>
      </c>
      <c r="H8" s="5" t="s">
        <v>17</v>
      </c>
      <c r="I8" s="6" t="s">
        <v>47</v>
      </c>
      <c r="J8" s="7" t="s">
        <v>17</v>
      </c>
      <c r="K8" s="8" t="s">
        <v>47</v>
      </c>
      <c r="L8" s="7" t="s">
        <v>18</v>
      </c>
      <c r="M8" s="8" t="s">
        <v>52</v>
      </c>
      <c r="P8" s="7" t="s">
        <v>17</v>
      </c>
      <c r="Q8" s="8" t="s">
        <v>47</v>
      </c>
    </row>
    <row r="9" spans="2:17" ht="15">
      <c r="B9" s="107" t="s">
        <v>3</v>
      </c>
      <c r="C9" s="108"/>
      <c r="D9" s="28"/>
      <c r="E9" s="29"/>
      <c r="F9" s="1"/>
      <c r="G9" s="9"/>
      <c r="H9" s="1"/>
      <c r="I9" s="9"/>
      <c r="J9" s="10"/>
      <c r="K9" s="11"/>
      <c r="L9" s="12"/>
      <c r="M9" s="11"/>
      <c r="P9" s="10"/>
      <c r="Q9" s="11"/>
    </row>
    <row r="10" spans="2:17" s="18" customFormat="1" ht="15">
      <c r="B10" s="13" t="s">
        <v>4</v>
      </c>
      <c r="C10" s="3" t="s">
        <v>5</v>
      </c>
      <c r="D10" s="14">
        <f>'EU-15'!P57</f>
        <v>3778.9</v>
      </c>
      <c r="E10" s="15">
        <f>'EU-15'!Q57</f>
        <v>3611.3999999999996</v>
      </c>
      <c r="F10" s="14">
        <f>'EU-10'!L57</f>
        <v>1367.4</v>
      </c>
      <c r="G10" s="15">
        <f>'EU-10'!M57</f>
        <v>1198.4</v>
      </c>
      <c r="H10" s="14">
        <f>F10+D10</f>
        <v>5146.3</v>
      </c>
      <c r="I10" s="15">
        <f>G10+E10</f>
        <v>4809.799999999999</v>
      </c>
      <c r="J10" s="16">
        <f>H10+'BU+RO'!H10</f>
        <v>5146.3</v>
      </c>
      <c r="K10" s="17">
        <f>I10+'BU+RO'!I10</f>
        <v>4809.799999999999</v>
      </c>
      <c r="L10" s="66">
        <f>-(K10-J10)/J10</f>
        <v>0.06538678273711228</v>
      </c>
      <c r="M10" s="17">
        <f>-K10+J10</f>
        <v>336.5000000000009</v>
      </c>
      <c r="P10" s="16"/>
      <c r="Q10" s="17"/>
    </row>
    <row r="11" spans="2:17" s="18" customFormat="1" ht="15">
      <c r="B11" s="13"/>
      <c r="C11" s="3" t="s">
        <v>6</v>
      </c>
      <c r="D11" s="14">
        <f>D12/D10</f>
        <v>3.315996718621821</v>
      </c>
      <c r="E11" s="15">
        <f aca="true" t="shared" si="0" ref="E11:K11">E12/E10</f>
        <v>2.6412410699451736</v>
      </c>
      <c r="F11" s="14">
        <f t="shared" si="0"/>
        <v>2.7621763931548924</v>
      </c>
      <c r="G11" s="15">
        <f t="shared" si="0"/>
        <v>2.4611148197596795</v>
      </c>
      <c r="H11" s="14">
        <f t="shared" si="0"/>
        <v>3.1688436352330798</v>
      </c>
      <c r="I11" s="15">
        <f t="shared" si="0"/>
        <v>2.596361179259013</v>
      </c>
      <c r="J11" s="16">
        <f t="shared" si="0"/>
        <v>3.1688436352330798</v>
      </c>
      <c r="K11" s="17">
        <f t="shared" si="0"/>
        <v>2.596361179259013</v>
      </c>
      <c r="L11" s="66"/>
      <c r="M11" s="17"/>
      <c r="P11" s="16"/>
      <c r="Q11" s="17"/>
    </row>
    <row r="12" spans="2:17" s="18" customFormat="1" ht="15">
      <c r="B12" s="19"/>
      <c r="C12" s="3" t="s">
        <v>7</v>
      </c>
      <c r="D12" s="14">
        <f>'EU-15'!P59</f>
        <v>12530.82</v>
      </c>
      <c r="E12" s="15">
        <f>'EU-15'!Q59</f>
        <v>9538.578</v>
      </c>
      <c r="F12" s="14">
        <f>'EU-10'!L59</f>
        <v>3777</v>
      </c>
      <c r="G12" s="15">
        <f>'EU-10'!M59</f>
        <v>2949.4</v>
      </c>
      <c r="H12" s="14">
        <f>F12+D12</f>
        <v>16307.82</v>
      </c>
      <c r="I12" s="15">
        <f>G12+E12</f>
        <v>12487.978</v>
      </c>
      <c r="J12" s="16">
        <f>H12+'BU+RO'!H12</f>
        <v>16307.82</v>
      </c>
      <c r="K12" s="17">
        <f>I12+'BU+RO'!I12</f>
        <v>12487.978</v>
      </c>
      <c r="L12" s="66">
        <f>-(K12-J12)/J12</f>
        <v>0.2342337602450849</v>
      </c>
      <c r="M12" s="17">
        <f>-K12+J12</f>
        <v>3819.8420000000006</v>
      </c>
      <c r="P12" s="16"/>
      <c r="Q12" s="17"/>
    </row>
    <row r="13" spans="2:17" s="18" customFormat="1" ht="15">
      <c r="B13" s="20" t="s">
        <v>8</v>
      </c>
      <c r="C13" s="21" t="s">
        <v>5</v>
      </c>
      <c r="D13" s="22">
        <f>'EU-15'!P60</f>
        <v>19.13</v>
      </c>
      <c r="E13" s="23">
        <f>'EU-15'!Q60</f>
        <v>24.78</v>
      </c>
      <c r="F13" s="22">
        <f>'EU-10'!L60</f>
        <v>246.5</v>
      </c>
      <c r="G13" s="23">
        <f>'EU-10'!M60</f>
        <v>434.7</v>
      </c>
      <c r="H13" s="22">
        <f>F13+D13</f>
        <v>265.63</v>
      </c>
      <c r="I13" s="23">
        <f>G13+E13</f>
        <v>459.48</v>
      </c>
      <c r="J13" s="24">
        <f>H13+'BU+RO'!H13</f>
        <v>555.03</v>
      </c>
      <c r="K13" s="25">
        <f>I13+'BU+RO'!I13</f>
        <v>808.48</v>
      </c>
      <c r="L13" s="67">
        <f>-(K13-J13)/J13</f>
        <v>-0.45664198331621725</v>
      </c>
      <c r="M13" s="25">
        <f>-K13+J13</f>
        <v>-253.45000000000005</v>
      </c>
      <c r="P13" s="24"/>
      <c r="Q13" s="25"/>
    </row>
    <row r="14" spans="2:17" s="18" customFormat="1" ht="15">
      <c r="B14" s="20"/>
      <c r="C14" s="21" t="s">
        <v>6</v>
      </c>
      <c r="D14" s="22">
        <f aca="true" t="shared" si="1" ref="D14:K14">D15/D13</f>
        <v>2.320439100888657</v>
      </c>
      <c r="E14" s="23">
        <f t="shared" si="1"/>
        <v>2.367635189669088</v>
      </c>
      <c r="F14" s="22">
        <f t="shared" si="1"/>
        <v>2.383367139959432</v>
      </c>
      <c r="G14" s="23">
        <f t="shared" si="1"/>
        <v>2.3844030365769497</v>
      </c>
      <c r="H14" s="22">
        <f t="shared" si="1"/>
        <v>2.3788352219252342</v>
      </c>
      <c r="I14" s="23">
        <f t="shared" si="1"/>
        <v>2.383498737703491</v>
      </c>
      <c r="J14" s="24">
        <f t="shared" si="1"/>
        <v>2.322739311388574</v>
      </c>
      <c r="K14" s="25">
        <f t="shared" si="1"/>
        <v>2.347454482485652</v>
      </c>
      <c r="L14" s="67"/>
      <c r="M14" s="25"/>
      <c r="P14" s="24"/>
      <c r="Q14" s="25"/>
    </row>
    <row r="15" spans="2:17" s="18" customFormat="1" ht="15">
      <c r="B15" s="26"/>
      <c r="C15" s="21" t="s">
        <v>7</v>
      </c>
      <c r="D15" s="22">
        <f>'EU-15'!P62</f>
        <v>44.39</v>
      </c>
      <c r="E15" s="23">
        <f>'EU-15'!Q62</f>
        <v>58.67</v>
      </c>
      <c r="F15" s="22">
        <f>'EU-10'!L62</f>
        <v>587.5</v>
      </c>
      <c r="G15" s="23">
        <f>'EU-10'!M62</f>
        <v>1036.5</v>
      </c>
      <c r="H15" s="22">
        <f>F15+D15</f>
        <v>631.89</v>
      </c>
      <c r="I15" s="23">
        <f>G15+E15</f>
        <v>1095.17</v>
      </c>
      <c r="J15" s="24">
        <f>H15+'BU+RO'!H15</f>
        <v>1289.19</v>
      </c>
      <c r="K15" s="25">
        <f>I15+'BU+RO'!I15</f>
        <v>1897.87</v>
      </c>
      <c r="L15" s="67">
        <f>-(K15-J15)/J15</f>
        <v>-0.4721414221332773</v>
      </c>
      <c r="M15" s="25">
        <f>-K15+J15</f>
        <v>-608.6799999999998</v>
      </c>
      <c r="P15" s="24"/>
      <c r="Q15" s="25"/>
    </row>
    <row r="16" spans="2:17" ht="15">
      <c r="B16" s="27" t="s">
        <v>9</v>
      </c>
      <c r="C16" s="4" t="s">
        <v>5</v>
      </c>
      <c r="D16" s="28">
        <f>'EU-15'!P63</f>
        <v>4088.33</v>
      </c>
      <c r="E16" s="29">
        <f>'EU-15'!Q63</f>
        <v>3893.2570000000005</v>
      </c>
      <c r="F16" s="28">
        <f>'EU-10'!L63</f>
        <v>2031.9</v>
      </c>
      <c r="G16" s="29">
        <f>'EU-10'!M63</f>
        <v>2051.908</v>
      </c>
      <c r="H16" s="28">
        <f>F16+D16</f>
        <v>6120.23</v>
      </c>
      <c r="I16" s="29">
        <f>G16+E16</f>
        <v>5945.165000000001</v>
      </c>
      <c r="J16" s="30">
        <f>H16+'BU+RO'!H16</f>
        <v>6554.429999999999</v>
      </c>
      <c r="K16" s="31">
        <f>I16+'BU+RO'!I16</f>
        <v>6434.165000000001</v>
      </c>
      <c r="L16" s="71">
        <f>-(K16-J16)/J16</f>
        <v>0.018348658846001637</v>
      </c>
      <c r="M16" s="31">
        <f>-K16+J16</f>
        <v>120.26499999999851</v>
      </c>
      <c r="P16" s="30">
        <f>J16/1000</f>
        <v>6.554429999999999</v>
      </c>
      <c r="Q16" s="31">
        <f>K16/1000</f>
        <v>6.434165000000001</v>
      </c>
    </row>
    <row r="17" spans="2:17" ht="15">
      <c r="B17" s="32"/>
      <c r="C17" s="4" t="s">
        <v>6</v>
      </c>
      <c r="D17" s="28">
        <f aca="true" t="shared" si="2" ref="D17:K17">D18/D16</f>
        <v>3.3220434749641052</v>
      </c>
      <c r="E17" s="29">
        <f t="shared" si="2"/>
        <v>2.6896603537860457</v>
      </c>
      <c r="F17" s="28">
        <f t="shared" si="2"/>
        <v>2.8652984890988726</v>
      </c>
      <c r="G17" s="29">
        <f t="shared" si="2"/>
        <v>2.5517225918510964</v>
      </c>
      <c r="H17" s="28">
        <f t="shared" si="2"/>
        <v>3.1704053605828544</v>
      </c>
      <c r="I17" s="29">
        <f t="shared" si="2"/>
        <v>2.6420526595981775</v>
      </c>
      <c r="J17" s="30">
        <f t="shared" si="2"/>
        <v>3.104848171389427</v>
      </c>
      <c r="K17" s="31">
        <f t="shared" si="2"/>
        <v>2.618232358044905</v>
      </c>
      <c r="L17" s="71"/>
      <c r="M17" s="31"/>
      <c r="P17" s="30">
        <f>P18/P16</f>
        <v>3.1048481713894276</v>
      </c>
      <c r="Q17" s="31">
        <f>Q18/Q16</f>
        <v>2.618232358044905</v>
      </c>
    </row>
    <row r="18" spans="2:17" ht="15">
      <c r="B18" s="33"/>
      <c r="C18" s="34" t="s">
        <v>7</v>
      </c>
      <c r="D18" s="35">
        <f>'EU-15'!P65</f>
        <v>13581.61</v>
      </c>
      <c r="E18" s="36">
        <f>'EU-15'!Q65</f>
        <v>10471.539</v>
      </c>
      <c r="F18" s="35">
        <f>'EU-10'!L65</f>
        <v>5822</v>
      </c>
      <c r="G18" s="36">
        <f>'EU-10'!M65</f>
        <v>5235.9</v>
      </c>
      <c r="H18" s="35">
        <f>F18+D18</f>
        <v>19403.61</v>
      </c>
      <c r="I18" s="36">
        <f>G18+E18</f>
        <v>15707.439</v>
      </c>
      <c r="J18" s="37">
        <f>H18+'BU+RO'!H18</f>
        <v>20350.510000000002</v>
      </c>
      <c r="K18" s="38">
        <f>I18+'BU+RO'!I18</f>
        <v>16846.139</v>
      </c>
      <c r="L18" s="72">
        <f>-(K18-J18)/J18</f>
        <v>0.17220064755133913</v>
      </c>
      <c r="M18" s="31">
        <f>-K18+J18</f>
        <v>3504.371000000003</v>
      </c>
      <c r="P18" s="37">
        <f>J18/1000</f>
        <v>20.350510000000003</v>
      </c>
      <c r="Q18" s="38">
        <f>K18/1000</f>
        <v>16.846139</v>
      </c>
    </row>
    <row r="19" spans="2:17" ht="15">
      <c r="B19" s="107" t="s">
        <v>10</v>
      </c>
      <c r="C19" s="108"/>
      <c r="D19" s="1"/>
      <c r="E19" s="9"/>
      <c r="F19" s="1"/>
      <c r="G19" s="9"/>
      <c r="H19" s="1"/>
      <c r="I19" s="9"/>
      <c r="J19" s="10"/>
      <c r="K19" s="11"/>
      <c r="L19" s="65"/>
      <c r="M19" s="11"/>
      <c r="P19" s="10"/>
      <c r="Q19" s="11"/>
    </row>
    <row r="20" spans="2:17" s="18" customFormat="1" ht="15">
      <c r="B20" s="13" t="s">
        <v>4</v>
      </c>
      <c r="C20" s="3" t="s">
        <v>5</v>
      </c>
      <c r="D20" s="14">
        <f>'EU-15'!P67</f>
        <v>936.37</v>
      </c>
      <c r="E20" s="15">
        <f>'EU-15'!Q67</f>
        <v>883.87</v>
      </c>
      <c r="F20" s="14">
        <f>'EU-10'!L67</f>
        <v>669.034</v>
      </c>
      <c r="G20" s="15">
        <f>'EU-10'!M67</f>
        <v>654</v>
      </c>
      <c r="H20" s="14">
        <f>F20+D20</f>
        <v>1605.404</v>
      </c>
      <c r="I20" s="15">
        <f>G20+E20</f>
        <v>1537.87</v>
      </c>
      <c r="J20" s="16">
        <f>H20+'BU+RO'!H20</f>
        <v>2674.504</v>
      </c>
      <c r="K20" s="17">
        <f>I20+'BU+RO'!I20</f>
        <v>1537.87</v>
      </c>
      <c r="L20" s="66">
        <f>-(K20-J20)/J20</f>
        <v>0.4249887081866395</v>
      </c>
      <c r="M20" s="17">
        <f>-K20+J20</f>
        <v>1136.634</v>
      </c>
      <c r="P20" s="16"/>
      <c r="Q20" s="17"/>
    </row>
    <row r="21" spans="2:17" s="18" customFormat="1" ht="15">
      <c r="B21" s="13"/>
      <c r="C21" s="3" t="s">
        <v>6</v>
      </c>
      <c r="D21" s="14">
        <f aca="true" t="shared" si="3" ref="D21:K21">D22/D20</f>
        <v>2.17778121896259</v>
      </c>
      <c r="E21" s="15">
        <f t="shared" si="3"/>
        <v>2.1001187957505065</v>
      </c>
      <c r="F21" s="14">
        <f t="shared" si="3"/>
        <v>2.09195197852426</v>
      </c>
      <c r="G21" s="15">
        <f t="shared" si="3"/>
        <v>2.4791437308868502</v>
      </c>
      <c r="H21" s="14">
        <f t="shared" si="3"/>
        <v>2.1420128515937424</v>
      </c>
      <c r="I21" s="15">
        <f t="shared" si="3"/>
        <v>2.2613042714923894</v>
      </c>
      <c r="J21" s="16">
        <f t="shared" si="3"/>
        <v>1.2857696230777746</v>
      </c>
      <c r="K21" s="17">
        <f t="shared" si="3"/>
        <v>2.2613042714923894</v>
      </c>
      <c r="L21" s="66"/>
      <c r="M21" s="17"/>
      <c r="P21" s="16"/>
      <c r="Q21" s="17"/>
    </row>
    <row r="22" spans="2:17" s="18" customFormat="1" ht="15">
      <c r="B22" s="13"/>
      <c r="C22" s="3" t="s">
        <v>7</v>
      </c>
      <c r="D22" s="14">
        <f>'EU-15'!P69</f>
        <v>2039.209</v>
      </c>
      <c r="E22" s="15">
        <f>'EU-15'!Q69</f>
        <v>1856.2320000000002</v>
      </c>
      <c r="F22" s="14">
        <f>'EU-10'!L69</f>
        <v>1399.587</v>
      </c>
      <c r="G22" s="15">
        <f>'EU-10'!M69</f>
        <v>1621.3600000000001</v>
      </c>
      <c r="H22" s="14">
        <f>F22+D22</f>
        <v>3438.7960000000003</v>
      </c>
      <c r="I22" s="15">
        <f>G22+E22</f>
        <v>3477.5920000000006</v>
      </c>
      <c r="J22" s="16">
        <f>H22+'BU+RO'!H22</f>
        <v>3438.7960000000003</v>
      </c>
      <c r="K22" s="17">
        <f>I22+'BU+RO'!I22</f>
        <v>3477.5920000000006</v>
      </c>
      <c r="L22" s="66">
        <f>-(K22-J22)/J22</f>
        <v>-0.01128185562621344</v>
      </c>
      <c r="M22" s="17">
        <f>-K22+J22</f>
        <v>-38.79600000000028</v>
      </c>
      <c r="P22" s="16"/>
      <c r="Q22" s="17"/>
    </row>
    <row r="23" spans="2:17" s="18" customFormat="1" ht="15">
      <c r="B23" s="20" t="s">
        <v>8</v>
      </c>
      <c r="C23" s="21" t="s">
        <v>5</v>
      </c>
      <c r="D23" s="22">
        <f>'EU-15'!P70</f>
        <v>60.5</v>
      </c>
      <c r="E23" s="23">
        <f>'EU-15'!Q70</f>
        <v>65</v>
      </c>
      <c r="F23" s="22">
        <f>'EU-10'!L70</f>
        <v>57.7</v>
      </c>
      <c r="G23" s="23">
        <f>'EU-10'!M70</f>
        <v>57.7</v>
      </c>
      <c r="H23" s="22">
        <f>F23+D23</f>
        <v>118.2</v>
      </c>
      <c r="I23" s="23">
        <f>G23+E23</f>
        <v>122.7</v>
      </c>
      <c r="J23" s="24">
        <f>H23+'BU+RO'!H23</f>
        <v>118.2</v>
      </c>
      <c r="K23" s="25">
        <f>I23+'BU+RO'!I23</f>
        <v>122.7</v>
      </c>
      <c r="L23" s="67">
        <f>-(K23-J23)/J23</f>
        <v>-0.03807106598984771</v>
      </c>
      <c r="M23" s="25">
        <f>-K23+J23</f>
        <v>-4.5</v>
      </c>
      <c r="P23" s="24"/>
      <c r="Q23" s="25"/>
    </row>
    <row r="24" spans="2:17" s="18" customFormat="1" ht="15">
      <c r="B24" s="20"/>
      <c r="C24" s="21" t="s">
        <v>6</v>
      </c>
      <c r="D24" s="22">
        <f aca="true" t="shared" si="4" ref="D24:K24">D25/D23</f>
        <v>2.630082644628099</v>
      </c>
      <c r="E24" s="23">
        <f t="shared" si="4"/>
        <v>2.6307692307692307</v>
      </c>
      <c r="F24" s="22">
        <f t="shared" si="4"/>
        <v>2.20103986135182</v>
      </c>
      <c r="G24" s="23">
        <f t="shared" si="4"/>
        <v>2.20103986135182</v>
      </c>
      <c r="H24" s="22">
        <f t="shared" si="4"/>
        <v>2.420642978003384</v>
      </c>
      <c r="I24" s="23">
        <f t="shared" si="4"/>
        <v>2.428687856560717</v>
      </c>
      <c r="J24" s="24">
        <f t="shared" si="4"/>
        <v>2.420642978003384</v>
      </c>
      <c r="K24" s="25">
        <f t="shared" si="4"/>
        <v>2.428687856560717</v>
      </c>
      <c r="L24" s="67"/>
      <c r="M24" s="25"/>
      <c r="P24" s="24"/>
      <c r="Q24" s="25"/>
    </row>
    <row r="25" spans="2:17" s="18" customFormat="1" ht="15">
      <c r="B25" s="20"/>
      <c r="C25" s="21" t="s">
        <v>7</v>
      </c>
      <c r="D25" s="22">
        <f>'EU-15'!P72</f>
        <v>159.12</v>
      </c>
      <c r="E25" s="23">
        <f>'EU-15'!Q72</f>
        <v>171</v>
      </c>
      <c r="F25" s="22">
        <f>'EU-10'!L72</f>
        <v>127</v>
      </c>
      <c r="G25" s="23">
        <f>'EU-10'!M72</f>
        <v>127</v>
      </c>
      <c r="H25" s="22">
        <f>F25+D25</f>
        <v>286.12</v>
      </c>
      <c r="I25" s="23">
        <f>G25+E25</f>
        <v>298</v>
      </c>
      <c r="J25" s="24">
        <f>H25+'BU+RO'!H25</f>
        <v>286.12</v>
      </c>
      <c r="K25" s="25">
        <f>I25+'BU+RO'!I25</f>
        <v>298</v>
      </c>
      <c r="L25" s="67">
        <f>-(K25-J25)/J25</f>
        <v>-0.041521040123025287</v>
      </c>
      <c r="M25" s="25">
        <f>-K25+J25</f>
        <v>-11.879999999999995</v>
      </c>
      <c r="P25" s="24"/>
      <c r="Q25" s="25"/>
    </row>
    <row r="26" spans="2:17" ht="15">
      <c r="B26" s="27" t="s">
        <v>9</v>
      </c>
      <c r="C26" s="4" t="s">
        <v>5</v>
      </c>
      <c r="D26" s="28">
        <f>'EU-15'!P73</f>
        <v>1781.47</v>
      </c>
      <c r="E26" s="29">
        <f>'EU-15'!Q73</f>
        <v>1570.67</v>
      </c>
      <c r="F26" s="28">
        <f>'EU-10'!L73</f>
        <v>726.734</v>
      </c>
      <c r="G26" s="29">
        <f>'EU-10'!M73</f>
        <v>711.7</v>
      </c>
      <c r="H26" s="28">
        <f>F26+D26</f>
        <v>2508.204</v>
      </c>
      <c r="I26" s="29">
        <f>G26+E26</f>
        <v>2282.37</v>
      </c>
      <c r="J26" s="30">
        <f>H26+'BU+RO'!H26</f>
        <v>4465.904</v>
      </c>
      <c r="K26" s="31">
        <f>I26+'BU+RO'!I26</f>
        <v>3832.37</v>
      </c>
      <c r="L26" s="71">
        <f>-(K26-J26)/J26</f>
        <v>0.14186019224775107</v>
      </c>
      <c r="M26" s="31">
        <f>-K26+J26</f>
        <v>633.5340000000006</v>
      </c>
      <c r="P26" s="30">
        <f>J26/1000</f>
        <v>4.465904</v>
      </c>
      <c r="Q26" s="31">
        <f>K26/1000</f>
        <v>3.83237</v>
      </c>
    </row>
    <row r="27" spans="2:17" ht="15">
      <c r="B27" s="32"/>
      <c r="C27" s="4" t="s">
        <v>6</v>
      </c>
      <c r="D27" s="28">
        <f aca="true" t="shared" si="5" ref="D27:K27">D28/D26</f>
        <v>1.7140501945022928</v>
      </c>
      <c r="E27" s="29">
        <f t="shared" si="5"/>
        <v>1.744180508954777</v>
      </c>
      <c r="F27" s="28">
        <f t="shared" si="5"/>
        <v>2.100613154193969</v>
      </c>
      <c r="G27" s="29">
        <f t="shared" si="5"/>
        <v>2.4565968807081635</v>
      </c>
      <c r="H27" s="28">
        <f t="shared" si="5"/>
        <v>1.8260540211242784</v>
      </c>
      <c r="I27" s="29">
        <f t="shared" si="5"/>
        <v>1.9663297361952707</v>
      </c>
      <c r="J27" s="30">
        <f t="shared" si="5"/>
        <v>1.4235227626926148</v>
      </c>
      <c r="K27" s="31">
        <f t="shared" si="5"/>
        <v>1.6368179481626253</v>
      </c>
      <c r="L27" s="71"/>
      <c r="M27" s="31"/>
      <c r="P27" s="30">
        <f>P28/P26</f>
        <v>1.423522762692615</v>
      </c>
      <c r="Q27" s="31">
        <f>Q28/Q26</f>
        <v>1.636817948162625</v>
      </c>
    </row>
    <row r="28" spans="2:17" ht="15">
      <c r="B28" s="33"/>
      <c r="C28" s="34" t="s">
        <v>7</v>
      </c>
      <c r="D28" s="35">
        <f>'EU-15'!P75</f>
        <v>3053.5289999999995</v>
      </c>
      <c r="E28" s="36">
        <f>'EU-15'!Q75</f>
        <v>2739.5319999999997</v>
      </c>
      <c r="F28" s="35">
        <f>'EU-10'!L75</f>
        <v>1526.587</v>
      </c>
      <c r="G28" s="36">
        <f>'EU-10'!M75</f>
        <v>1748.3600000000001</v>
      </c>
      <c r="H28" s="35">
        <f>F28+D28</f>
        <v>4580.116</v>
      </c>
      <c r="I28" s="36">
        <f>G28+E28</f>
        <v>4487.892</v>
      </c>
      <c r="J28" s="37">
        <f>H28+'BU+RO'!H28</f>
        <v>6357.316</v>
      </c>
      <c r="K28" s="38">
        <f>I28+'BU+RO'!I28</f>
        <v>6272.892</v>
      </c>
      <c r="L28" s="72">
        <f>-(K28-J28)/J28</f>
        <v>0.013279818086752332</v>
      </c>
      <c r="M28" s="38">
        <f>-K28+J28</f>
        <v>84.42399999999998</v>
      </c>
      <c r="P28" s="37">
        <f>J28/1000</f>
        <v>6.357316</v>
      </c>
      <c r="Q28" s="38">
        <f>K28/1000</f>
        <v>6.272892</v>
      </c>
    </row>
    <row r="29" spans="2:17" ht="15">
      <c r="B29" s="107" t="s">
        <v>11</v>
      </c>
      <c r="C29" s="108"/>
      <c r="D29" s="1"/>
      <c r="E29" s="9"/>
      <c r="F29" s="1"/>
      <c r="G29" s="9"/>
      <c r="H29" s="1"/>
      <c r="I29" s="9"/>
      <c r="J29" s="10"/>
      <c r="K29" s="11"/>
      <c r="L29" s="65"/>
      <c r="M29" s="11"/>
      <c r="P29" s="10"/>
      <c r="Q29" s="11"/>
    </row>
    <row r="30" spans="2:17" s="18" customFormat="1" ht="15">
      <c r="B30" s="13" t="s">
        <v>4</v>
      </c>
      <c r="C30" s="3" t="s">
        <v>5</v>
      </c>
      <c r="D30" s="14">
        <f>'EU-15'!P77</f>
        <v>186.2</v>
      </c>
      <c r="E30" s="15">
        <f>'EU-15'!Q77</f>
        <v>285.2</v>
      </c>
      <c r="F30" s="14">
        <f>'EU-10'!L77</f>
        <v>11.95</v>
      </c>
      <c r="G30" s="15">
        <f>'EU-10'!M77</f>
        <v>53.6</v>
      </c>
      <c r="H30" s="14">
        <f>F30+D30</f>
        <v>198.14999999999998</v>
      </c>
      <c r="I30" s="15">
        <f>G30+E30</f>
        <v>338.8</v>
      </c>
      <c r="J30" s="16">
        <f>H30+'BU+RO'!H30</f>
        <v>268.65</v>
      </c>
      <c r="K30" s="17">
        <f>I30+'BU+RO'!I30</f>
        <v>428.8</v>
      </c>
      <c r="L30" s="66">
        <f>-(K30-J30)/J30</f>
        <v>-0.5961287921086917</v>
      </c>
      <c r="M30" s="17">
        <f>-K30+J30</f>
        <v>-160.15000000000003</v>
      </c>
      <c r="P30" s="16"/>
      <c r="Q30" s="17"/>
    </row>
    <row r="31" spans="2:17" s="18" customFormat="1" ht="15">
      <c r="B31" s="13"/>
      <c r="C31" s="3" t="s">
        <v>6</v>
      </c>
      <c r="D31" s="14">
        <f aca="true" t="shared" si="6" ref="D31:K31">D32/D30</f>
        <v>2.3789473684210525</v>
      </c>
      <c r="E31" s="15">
        <f t="shared" si="6"/>
        <v>2.6888849929873775</v>
      </c>
      <c r="F31" s="14">
        <f t="shared" si="6"/>
        <v>1.9242677824267782</v>
      </c>
      <c r="G31" s="15">
        <f t="shared" si="6"/>
        <v>1.8208955223880596</v>
      </c>
      <c r="H31" s="14">
        <f t="shared" si="6"/>
        <v>2.3515266212465304</v>
      </c>
      <c r="I31" s="15">
        <f t="shared" si="6"/>
        <v>2.551564344746163</v>
      </c>
      <c r="J31" s="16">
        <f t="shared" si="6"/>
        <v>1.7344314163409642</v>
      </c>
      <c r="K31" s="17">
        <f t="shared" si="6"/>
        <v>2.0160214552238807</v>
      </c>
      <c r="L31" s="66"/>
      <c r="M31" s="17"/>
      <c r="P31" s="16"/>
      <c r="Q31" s="17"/>
    </row>
    <row r="32" spans="2:17" s="18" customFormat="1" ht="15">
      <c r="B32" s="13"/>
      <c r="C32" s="3" t="s">
        <v>7</v>
      </c>
      <c r="D32" s="14">
        <f>'EU-15'!P79</f>
        <v>442.96</v>
      </c>
      <c r="E32" s="15">
        <f>'EU-15'!Q79</f>
        <v>766.87</v>
      </c>
      <c r="F32" s="14">
        <f>'EU-10'!L79</f>
        <v>22.994999999999997</v>
      </c>
      <c r="G32" s="15">
        <f>'EU-10'!M79</f>
        <v>97.6</v>
      </c>
      <c r="H32" s="14">
        <f>F32+D32</f>
        <v>465.955</v>
      </c>
      <c r="I32" s="15">
        <f>G32+E32</f>
        <v>864.47</v>
      </c>
      <c r="J32" s="16">
        <f>H32+'BU+RO'!H32</f>
        <v>465.955</v>
      </c>
      <c r="K32" s="17">
        <f>I32+'BU+RO'!I32</f>
        <v>864.47</v>
      </c>
      <c r="L32" s="66">
        <f>-(K32-J32)/J32</f>
        <v>-0.8552649934006504</v>
      </c>
      <c r="M32" s="17">
        <f>-K32+J32</f>
        <v>-398.51500000000004</v>
      </c>
      <c r="P32" s="16"/>
      <c r="Q32" s="17"/>
    </row>
    <row r="33" spans="2:17" s="18" customFormat="1" ht="15">
      <c r="B33" s="20" t="s">
        <v>8</v>
      </c>
      <c r="C33" s="21" t="s">
        <v>5</v>
      </c>
      <c r="D33" s="22">
        <f>'EU-15'!P80</f>
        <v>0</v>
      </c>
      <c r="E33" s="23">
        <f>'EU-15'!Q80</f>
        <v>0</v>
      </c>
      <c r="F33" s="22">
        <f>'EU-10'!L80</f>
        <v>42.7</v>
      </c>
      <c r="G33" s="23">
        <f>'EU-10'!M80</f>
        <v>6.7</v>
      </c>
      <c r="H33" s="22">
        <f>F33+D33</f>
        <v>42.7</v>
      </c>
      <c r="I33" s="23">
        <f>G33+E33</f>
        <v>6.7</v>
      </c>
      <c r="J33" s="24">
        <f>H33+'BU+RO'!H33</f>
        <v>42.7</v>
      </c>
      <c r="K33" s="25">
        <f>I33+'BU+RO'!I33</f>
        <v>6.7</v>
      </c>
      <c r="L33" s="67">
        <f>-(K33-J33)/J33</f>
        <v>0.8430913348946135</v>
      </c>
      <c r="M33" s="25">
        <f>-K33+J33</f>
        <v>36</v>
      </c>
      <c r="P33" s="24"/>
      <c r="Q33" s="25"/>
    </row>
    <row r="34" spans="2:17" s="18" customFormat="1" ht="15">
      <c r="B34" s="20"/>
      <c r="C34" s="21" t="s">
        <v>6</v>
      </c>
      <c r="D34" s="22" t="e">
        <f aca="true" t="shared" si="7" ref="D34:K34">D35/D33</f>
        <v>#DIV/0!</v>
      </c>
      <c r="E34" s="23" t="e">
        <f t="shared" si="7"/>
        <v>#DIV/0!</v>
      </c>
      <c r="F34" s="22">
        <f t="shared" si="7"/>
        <v>1.7751756440281028</v>
      </c>
      <c r="G34" s="23">
        <f t="shared" si="7"/>
        <v>1.9104477611940298</v>
      </c>
      <c r="H34" s="22">
        <f t="shared" si="7"/>
        <v>1.7751756440281028</v>
      </c>
      <c r="I34" s="23">
        <f t="shared" si="7"/>
        <v>1.9104477611940298</v>
      </c>
      <c r="J34" s="24">
        <f t="shared" si="7"/>
        <v>1.7751756440281028</v>
      </c>
      <c r="K34" s="25">
        <f t="shared" si="7"/>
        <v>1.9104477611940298</v>
      </c>
      <c r="L34" s="67"/>
      <c r="M34" s="25"/>
      <c r="P34" s="24"/>
      <c r="Q34" s="25"/>
    </row>
    <row r="35" spans="2:17" s="18" customFormat="1" ht="15">
      <c r="B35" s="20"/>
      <c r="C35" s="21" t="s">
        <v>7</v>
      </c>
      <c r="D35" s="22">
        <f>'EU-15'!P82</f>
        <v>0</v>
      </c>
      <c r="E35" s="23">
        <f>'EU-15'!Q82</f>
        <v>0</v>
      </c>
      <c r="F35" s="22">
        <f>'EU-10'!L82</f>
        <v>75.8</v>
      </c>
      <c r="G35" s="23">
        <f>'EU-10'!M82</f>
        <v>12.8</v>
      </c>
      <c r="H35" s="22">
        <f>F35+D35</f>
        <v>75.8</v>
      </c>
      <c r="I35" s="23">
        <f>G35+E35</f>
        <v>12.8</v>
      </c>
      <c r="J35" s="24">
        <f>H35+'BU+RO'!H35</f>
        <v>75.8</v>
      </c>
      <c r="K35" s="25">
        <f>I35+'BU+RO'!I35</f>
        <v>12.8</v>
      </c>
      <c r="L35" s="67">
        <f>-(K35-J35)/J35</f>
        <v>0.8311345646437995</v>
      </c>
      <c r="M35" s="25">
        <f>-K35+J35</f>
        <v>63</v>
      </c>
      <c r="P35" s="24"/>
      <c r="Q35" s="25"/>
    </row>
    <row r="36" spans="2:17" ht="15">
      <c r="B36" s="27" t="s">
        <v>9</v>
      </c>
      <c r="C36" s="4" t="s">
        <v>5</v>
      </c>
      <c r="D36" s="28">
        <f>'EU-15'!P83</f>
        <v>223.7</v>
      </c>
      <c r="E36" s="29">
        <f>'EU-15'!Q83</f>
        <v>327.7</v>
      </c>
      <c r="F36" s="28">
        <f>'EU-10'!L83</f>
        <v>54.65</v>
      </c>
      <c r="G36" s="29">
        <f>'EU-10'!M83</f>
        <v>60.3</v>
      </c>
      <c r="H36" s="28">
        <f>F36+D36</f>
        <v>278.34999999999997</v>
      </c>
      <c r="I36" s="29">
        <f>G36+E36</f>
        <v>388</v>
      </c>
      <c r="J36" s="30">
        <f>H36+'BU+RO'!H36</f>
        <v>348.84999999999997</v>
      </c>
      <c r="K36" s="31">
        <f>I36+'BU+RO'!I36</f>
        <v>478</v>
      </c>
      <c r="L36" s="71">
        <f>-(K36-J36)/J36</f>
        <v>-0.3702164253977355</v>
      </c>
      <c r="M36" s="31">
        <f>-K36+J36</f>
        <v>-129.15000000000003</v>
      </c>
      <c r="P36" s="30">
        <f>J36/1000</f>
        <v>0.34885</v>
      </c>
      <c r="Q36" s="31">
        <f>K36/1000</f>
        <v>0.478</v>
      </c>
    </row>
    <row r="37" spans="2:17" ht="15">
      <c r="B37" s="27"/>
      <c r="C37" s="4" t="s">
        <v>6</v>
      </c>
      <c r="D37" s="28">
        <f aca="true" t="shared" si="8" ref="D37:K37">D38/D36</f>
        <v>2.4540008940545377</v>
      </c>
      <c r="E37" s="29">
        <f t="shared" si="8"/>
        <v>2.606255721696674</v>
      </c>
      <c r="F37" s="28">
        <f t="shared" si="8"/>
        <v>1.8077767612076854</v>
      </c>
      <c r="G37" s="29">
        <f t="shared" si="8"/>
        <v>1.8308457711442785</v>
      </c>
      <c r="H37" s="28">
        <f t="shared" si="8"/>
        <v>2.3271241243039342</v>
      </c>
      <c r="I37" s="29">
        <f t="shared" si="8"/>
        <v>2.4857474226804124</v>
      </c>
      <c r="J37" s="30">
        <f t="shared" si="8"/>
        <v>1.8568295829152932</v>
      </c>
      <c r="K37" s="31">
        <f t="shared" si="8"/>
        <v>2.0177196652719664</v>
      </c>
      <c r="L37" s="71"/>
      <c r="M37" s="31"/>
      <c r="P37" s="30">
        <f>P38/P36</f>
        <v>1.856829582915293</v>
      </c>
      <c r="Q37" s="31">
        <f>Q38/Q36</f>
        <v>2.017719665271967</v>
      </c>
    </row>
    <row r="38" spans="2:17" ht="15">
      <c r="B38" s="39"/>
      <c r="C38" s="34" t="s">
        <v>7</v>
      </c>
      <c r="D38" s="35">
        <f>'EU-15'!P85</f>
        <v>548.96</v>
      </c>
      <c r="E38" s="36">
        <f>'EU-15'!Q85</f>
        <v>854.07</v>
      </c>
      <c r="F38" s="35">
        <f>'EU-10'!L85</f>
        <v>98.795</v>
      </c>
      <c r="G38" s="36">
        <f>'EU-10'!M85</f>
        <v>110.39999999999999</v>
      </c>
      <c r="H38" s="35">
        <f>F38+D38</f>
        <v>647.755</v>
      </c>
      <c r="I38" s="36">
        <f>G38+E38</f>
        <v>964.47</v>
      </c>
      <c r="J38" s="37">
        <f>H38+'BU+RO'!H38</f>
        <v>647.755</v>
      </c>
      <c r="K38" s="38">
        <f>I38+'BU+RO'!I38</f>
        <v>964.47</v>
      </c>
      <c r="L38" s="72">
        <f>-(K38-J38)/J38</f>
        <v>-0.48894257859838985</v>
      </c>
      <c r="M38" s="38">
        <f>-K38+J38</f>
        <v>-316.71500000000003</v>
      </c>
      <c r="P38" s="37">
        <f>J38/1000</f>
        <v>0.647755</v>
      </c>
      <c r="Q38" s="38">
        <f>K38/1000</f>
        <v>0.96447</v>
      </c>
    </row>
    <row r="39" spans="2:17" ht="15">
      <c r="B39" s="107" t="s">
        <v>12</v>
      </c>
      <c r="C39" s="108"/>
      <c r="D39" s="1"/>
      <c r="E39" s="9"/>
      <c r="F39" s="1"/>
      <c r="G39" s="9"/>
      <c r="H39" s="1"/>
      <c r="I39" s="9"/>
      <c r="J39" s="10"/>
      <c r="K39" s="11"/>
      <c r="L39" s="65"/>
      <c r="M39" s="11"/>
      <c r="P39" s="10"/>
      <c r="Q39" s="11"/>
    </row>
    <row r="40" spans="2:17" ht="15">
      <c r="B40" s="32"/>
      <c r="C40" s="4" t="s">
        <v>5</v>
      </c>
      <c r="D40" s="28">
        <f>'EU-15'!P87</f>
        <v>51.5</v>
      </c>
      <c r="E40" s="29">
        <f>'EU-15'!Q87</f>
        <v>48.2</v>
      </c>
      <c r="F40" s="28">
        <f>'EU-10'!L87</f>
        <v>12.6</v>
      </c>
      <c r="G40" s="29">
        <f>'EU-10'!M87</f>
        <v>12.6</v>
      </c>
      <c r="H40" s="28">
        <f>F40+D40</f>
        <v>64.1</v>
      </c>
      <c r="I40" s="29">
        <f>G40+E40</f>
        <v>60.800000000000004</v>
      </c>
      <c r="J40" s="30">
        <f>H40+'BU+RO'!H40</f>
        <v>64.1</v>
      </c>
      <c r="K40" s="31">
        <f>I40+'BU+RO'!I40</f>
        <v>60.800000000000004</v>
      </c>
      <c r="L40" s="71">
        <f>-(K40-J40)/J40</f>
        <v>0.051482059282371144</v>
      </c>
      <c r="M40" s="31">
        <f>-K40+J40</f>
        <v>3.29999999999999</v>
      </c>
      <c r="P40" s="30">
        <f>J40/1000</f>
        <v>0.06409999999999999</v>
      </c>
      <c r="Q40" s="31">
        <f>K40/1000</f>
        <v>0.06080000000000001</v>
      </c>
    </row>
    <row r="41" spans="2:17" ht="15">
      <c r="B41" s="32"/>
      <c r="C41" s="4" t="s">
        <v>6</v>
      </c>
      <c r="D41" s="28">
        <f aca="true" t="shared" si="9" ref="D41:K41">D42/D40</f>
        <v>0.32427184466019415</v>
      </c>
      <c r="E41" s="29">
        <f t="shared" si="9"/>
        <v>0.34647302904564314</v>
      </c>
      <c r="F41" s="28">
        <f t="shared" si="9"/>
        <v>0.6904761904761905</v>
      </c>
      <c r="G41" s="29">
        <f t="shared" si="9"/>
        <v>0.7063492063492063</v>
      </c>
      <c r="H41" s="28">
        <f t="shared" si="9"/>
        <v>0.3962558502340094</v>
      </c>
      <c r="I41" s="29">
        <f t="shared" si="9"/>
        <v>0.4210526315789473</v>
      </c>
      <c r="J41" s="30">
        <f t="shared" si="9"/>
        <v>0.3962558502340094</v>
      </c>
      <c r="K41" s="31">
        <f t="shared" si="9"/>
        <v>0.4210526315789473</v>
      </c>
      <c r="L41" s="71"/>
      <c r="M41" s="31"/>
      <c r="P41" s="30">
        <f>P42/P40</f>
        <v>0.3962558502340094</v>
      </c>
      <c r="Q41" s="31">
        <f>Q42/Q40</f>
        <v>0.4210526315789473</v>
      </c>
    </row>
    <row r="42" spans="2:17" ht="15">
      <c r="B42" s="33"/>
      <c r="C42" s="34" t="s">
        <v>7</v>
      </c>
      <c r="D42" s="35">
        <f>'EU-15'!P89</f>
        <v>16.7</v>
      </c>
      <c r="E42" s="36">
        <f>'EU-15'!Q89</f>
        <v>16.7</v>
      </c>
      <c r="F42" s="35">
        <f>'EU-10'!L89</f>
        <v>8.7</v>
      </c>
      <c r="G42" s="36">
        <f>'EU-10'!M89</f>
        <v>8.899999999999999</v>
      </c>
      <c r="H42" s="35">
        <f>F42+D42</f>
        <v>25.4</v>
      </c>
      <c r="I42" s="36">
        <f>G42+E42</f>
        <v>25.599999999999998</v>
      </c>
      <c r="J42" s="37">
        <f>H42+'BU+RO'!H42</f>
        <v>25.4</v>
      </c>
      <c r="K42" s="38">
        <f>I42+'BU+RO'!I42</f>
        <v>25.599999999999998</v>
      </c>
      <c r="L42" s="72">
        <f>-(K42-J42)/J42</f>
        <v>-0.007874015748031468</v>
      </c>
      <c r="M42" s="38">
        <f>-K42+J42</f>
        <v>-0.1999999999999993</v>
      </c>
      <c r="P42" s="37">
        <f>J42/1000</f>
        <v>0.0254</v>
      </c>
      <c r="Q42" s="38">
        <f>K42/1000</f>
        <v>0.025599999999999998</v>
      </c>
    </row>
    <row r="43" spans="2:17" ht="15">
      <c r="B43" s="40" t="s">
        <v>13</v>
      </c>
      <c r="C43" s="41"/>
      <c r="D43" s="1"/>
      <c r="E43" s="9"/>
      <c r="F43" s="1"/>
      <c r="G43" s="9"/>
      <c r="H43" s="1"/>
      <c r="I43" s="9"/>
      <c r="J43" s="10"/>
      <c r="K43" s="11"/>
      <c r="L43" s="65"/>
      <c r="M43" s="11"/>
      <c r="P43" s="10"/>
      <c r="Q43" s="11"/>
    </row>
    <row r="44" spans="2:17" s="18" customFormat="1" ht="15">
      <c r="B44" s="13" t="s">
        <v>4</v>
      </c>
      <c r="C44" s="3" t="s">
        <v>5</v>
      </c>
      <c r="D44" s="14">
        <f>'EU-15'!P91</f>
        <v>4901.469999999999</v>
      </c>
      <c r="E44" s="15">
        <f>'EU-15'!Q91</f>
        <v>4780.469999999999</v>
      </c>
      <c r="F44" s="14">
        <f>'EU-10'!L91</f>
        <v>2048.384</v>
      </c>
      <c r="G44" s="15">
        <f>'EU-10'!M91</f>
        <v>1906</v>
      </c>
      <c r="H44" s="14">
        <f>F44+D44</f>
        <v>6949.853999999999</v>
      </c>
      <c r="I44" s="15">
        <f>G44+E44</f>
        <v>6686.469999999999</v>
      </c>
      <c r="J44" s="16">
        <f>H44+'BU+RO'!H44</f>
        <v>8089.454</v>
      </c>
      <c r="K44" s="17">
        <f>I44+'BU+RO'!I44</f>
        <v>6776.469999999999</v>
      </c>
      <c r="L44" s="66">
        <f>-(K44-J44)/J44</f>
        <v>0.16230811127673145</v>
      </c>
      <c r="M44" s="17">
        <f>-K44+J44</f>
        <v>1312.9840000000004</v>
      </c>
      <c r="P44" s="16"/>
      <c r="Q44" s="17"/>
    </row>
    <row r="45" spans="2:17" s="18" customFormat="1" ht="15">
      <c r="B45" s="13"/>
      <c r="C45" s="3" t="s">
        <v>6</v>
      </c>
      <c r="D45" s="14">
        <f aca="true" t="shared" si="10" ref="D45:K45">D46/D44</f>
        <v>3.0629564191966905</v>
      </c>
      <c r="E45" s="15">
        <f t="shared" si="10"/>
        <v>2.5440343731892474</v>
      </c>
      <c r="F45" s="14">
        <f t="shared" si="10"/>
        <v>2.5383824517278013</v>
      </c>
      <c r="G45" s="15">
        <f t="shared" si="10"/>
        <v>2.449296956977965</v>
      </c>
      <c r="H45" s="14">
        <f t="shared" si="10"/>
        <v>2.9083446932842043</v>
      </c>
      <c r="I45" s="15">
        <f t="shared" si="10"/>
        <v>2.5170291648657668</v>
      </c>
      <c r="J45" s="16">
        <f t="shared" si="10"/>
        <v>2.4986322933537912</v>
      </c>
      <c r="K45" s="17">
        <f t="shared" si="10"/>
        <v>2.4835998683680445</v>
      </c>
      <c r="L45" s="66"/>
      <c r="M45" s="17"/>
      <c r="P45" s="16"/>
      <c r="Q45" s="17"/>
    </row>
    <row r="46" spans="2:17" s="18" customFormat="1" ht="15">
      <c r="B46" s="19"/>
      <c r="C46" s="3" t="s">
        <v>7</v>
      </c>
      <c r="D46" s="14">
        <f>'EU-15'!P93</f>
        <v>15012.989</v>
      </c>
      <c r="E46" s="15">
        <f>'EU-15'!Q93</f>
        <v>12161.68</v>
      </c>
      <c r="F46" s="14">
        <f>'EU-10'!L93</f>
        <v>5199.582</v>
      </c>
      <c r="G46" s="15">
        <f>'EU-10'!M93</f>
        <v>4668.360000000001</v>
      </c>
      <c r="H46" s="14">
        <f>F46+D46</f>
        <v>20212.571</v>
      </c>
      <c r="I46" s="15">
        <f>G46+E46</f>
        <v>16830.04</v>
      </c>
      <c r="J46" s="16">
        <f>H46+'BU+RO'!H46</f>
        <v>20212.571</v>
      </c>
      <c r="K46" s="17">
        <f>I46+'BU+RO'!I46</f>
        <v>16830.04</v>
      </c>
      <c r="L46" s="66">
        <f>-(K46-J46)/J46</f>
        <v>0.16734788464070202</v>
      </c>
      <c r="M46" s="17">
        <f>-K46+J46</f>
        <v>3382.530999999999</v>
      </c>
      <c r="P46" s="16"/>
      <c r="Q46" s="17"/>
    </row>
    <row r="47" spans="2:17" s="18" customFormat="1" ht="15">
      <c r="B47" s="20" t="s">
        <v>8</v>
      </c>
      <c r="C47" s="21" t="s">
        <v>5</v>
      </c>
      <c r="D47" s="22">
        <f>'EU-15'!P94</f>
        <v>79.63</v>
      </c>
      <c r="E47" s="23">
        <f>'EU-15'!Q94</f>
        <v>89.78</v>
      </c>
      <c r="F47" s="22">
        <f>'EU-10'!L94</f>
        <v>346.9</v>
      </c>
      <c r="G47" s="23">
        <f>'EU-10'!M94</f>
        <v>499.1</v>
      </c>
      <c r="H47" s="22">
        <f>F47+D47</f>
        <v>426.53</v>
      </c>
      <c r="I47" s="23">
        <f>G47+E47</f>
        <v>588.88</v>
      </c>
      <c r="J47" s="24">
        <f>H47+'BU+RO'!H47</f>
        <v>715.93</v>
      </c>
      <c r="K47" s="25">
        <f>I47+'BU+RO'!I47</f>
        <v>937.88</v>
      </c>
      <c r="L47" s="67">
        <f>-(K47-J47)/J47</f>
        <v>-0.3100163423798417</v>
      </c>
      <c r="M47" s="25">
        <f>-K47+J47</f>
        <v>-221.95000000000005</v>
      </c>
      <c r="P47" s="24"/>
      <c r="Q47" s="25"/>
    </row>
    <row r="48" spans="2:17" s="18" customFormat="1" ht="15">
      <c r="B48" s="20"/>
      <c r="C48" s="21" t="s">
        <v>6</v>
      </c>
      <c r="D48" s="22">
        <f aca="true" t="shared" si="11" ref="D48:K48">D49/D47</f>
        <v>2.5556950897902806</v>
      </c>
      <c r="E48" s="23">
        <f t="shared" si="11"/>
        <v>2.558142125194921</v>
      </c>
      <c r="F48" s="22">
        <f t="shared" si="11"/>
        <v>2.2781781493225712</v>
      </c>
      <c r="G48" s="23">
        <f t="shared" si="11"/>
        <v>2.356842316169104</v>
      </c>
      <c r="H48" s="22">
        <f t="shared" si="11"/>
        <v>2.3299885119452326</v>
      </c>
      <c r="I48" s="23">
        <f t="shared" si="11"/>
        <v>2.3875322646379566</v>
      </c>
      <c r="J48" s="24">
        <f t="shared" si="11"/>
        <v>2.306245023954856</v>
      </c>
      <c r="K48" s="25">
        <f t="shared" si="11"/>
        <v>2.354960122830213</v>
      </c>
      <c r="L48" s="67"/>
      <c r="M48" s="25"/>
      <c r="P48" s="24"/>
      <c r="Q48" s="25"/>
    </row>
    <row r="49" spans="2:17" s="18" customFormat="1" ht="15">
      <c r="B49" s="20"/>
      <c r="C49" s="21" t="s">
        <v>7</v>
      </c>
      <c r="D49" s="22">
        <f>'EU-15'!P96</f>
        <v>203.51000000000002</v>
      </c>
      <c r="E49" s="23">
        <f>'EU-15'!Q96</f>
        <v>229.67</v>
      </c>
      <c r="F49" s="22">
        <f>'EU-10'!L96</f>
        <v>790.3</v>
      </c>
      <c r="G49" s="23">
        <f>'EU-10'!M96</f>
        <v>1176.3</v>
      </c>
      <c r="H49" s="22">
        <f>F49+D49</f>
        <v>993.81</v>
      </c>
      <c r="I49" s="23">
        <f>G49+E49</f>
        <v>1405.97</v>
      </c>
      <c r="J49" s="24">
        <f>H49+'BU+RO'!H49</f>
        <v>1651.11</v>
      </c>
      <c r="K49" s="25">
        <f>I49+'BU+RO'!I49</f>
        <v>2208.67</v>
      </c>
      <c r="L49" s="67">
        <f>-(K49-J49)/J49</f>
        <v>-0.33768797960160146</v>
      </c>
      <c r="M49" s="25">
        <f>-K49+J49</f>
        <v>-557.5600000000002</v>
      </c>
      <c r="P49" s="24"/>
      <c r="Q49" s="25"/>
    </row>
    <row r="50" spans="2:17" s="44" customFormat="1" ht="15">
      <c r="B50" s="42" t="s">
        <v>9</v>
      </c>
      <c r="C50" s="43" t="s">
        <v>5</v>
      </c>
      <c r="D50" s="30">
        <f>'EU-15'!P97</f>
        <v>6145</v>
      </c>
      <c r="E50" s="31">
        <f>'EU-15'!Q97</f>
        <v>5839.826999999999</v>
      </c>
      <c r="F50" s="30">
        <f>'EU-10'!L97</f>
        <v>2825.884</v>
      </c>
      <c r="G50" s="31">
        <f>'EU-10'!M97</f>
        <v>2836.5080000000003</v>
      </c>
      <c r="H50" s="30">
        <f>F50+D50</f>
        <v>8970.884</v>
      </c>
      <c r="I50" s="31">
        <f>G50+E50</f>
        <v>8676.335</v>
      </c>
      <c r="J50" s="30">
        <f>H50+'BU+RO'!H50</f>
        <v>11433.284</v>
      </c>
      <c r="K50" s="31">
        <f>I50+'BU+RO'!I50</f>
        <v>10805.335</v>
      </c>
      <c r="L50" s="71">
        <f>-(K50-J50)/J50</f>
        <v>0.05492289004628946</v>
      </c>
      <c r="M50" s="31">
        <f>-K50+J50</f>
        <v>627.9490000000005</v>
      </c>
      <c r="P50" s="30">
        <f>J50/1000</f>
        <v>11.433284</v>
      </c>
      <c r="Q50" s="31">
        <f>K50/1000</f>
        <v>10.805335</v>
      </c>
    </row>
    <row r="51" spans="2:17" s="44" customFormat="1" ht="15">
      <c r="B51" s="45"/>
      <c r="C51" s="43" t="s">
        <v>6</v>
      </c>
      <c r="D51" s="30">
        <f aca="true" t="shared" si="12" ref="D51:K51">D52/D50</f>
        <v>2.799153620829943</v>
      </c>
      <c r="E51" s="31">
        <f t="shared" si="12"/>
        <v>2.411345575819284</v>
      </c>
      <c r="F51" s="30">
        <f t="shared" si="12"/>
        <v>2.638495423025149</v>
      </c>
      <c r="G51" s="31">
        <f t="shared" si="12"/>
        <v>2.504332792292495</v>
      </c>
      <c r="H51" s="30">
        <f t="shared" si="12"/>
        <v>2.7485452938640162</v>
      </c>
      <c r="I51" s="31">
        <f t="shared" si="12"/>
        <v>2.4417453913432348</v>
      </c>
      <c r="J51" s="30">
        <f t="shared" si="12"/>
        <v>2.394848321794508</v>
      </c>
      <c r="K51" s="31">
        <f t="shared" si="12"/>
        <v>2.231221984325336</v>
      </c>
      <c r="L51" s="71"/>
      <c r="M51" s="31"/>
      <c r="P51" s="30">
        <f>P52/P50</f>
        <v>2.394848321794508</v>
      </c>
      <c r="Q51" s="31">
        <f>Q52/Q50</f>
        <v>2.231221984325336</v>
      </c>
    </row>
    <row r="52" spans="2:17" s="44" customFormat="1" ht="15">
      <c r="B52" s="46"/>
      <c r="C52" s="47" t="s">
        <v>7</v>
      </c>
      <c r="D52" s="37">
        <f>'EU-15'!P99</f>
        <v>17200.799</v>
      </c>
      <c r="E52" s="38">
        <f>'EU-15'!Q99</f>
        <v>14081.841</v>
      </c>
      <c r="F52" s="37">
        <f>'EU-10'!L99</f>
        <v>7456.082</v>
      </c>
      <c r="G52" s="38">
        <f>'EU-10'!M99</f>
        <v>7103.56</v>
      </c>
      <c r="H52" s="37">
        <f>F52+D52</f>
        <v>24656.881</v>
      </c>
      <c r="I52" s="38">
        <f>G52+E52</f>
        <v>21185.401</v>
      </c>
      <c r="J52" s="37">
        <f>H52+'BU+RO'!H52</f>
        <v>27380.981</v>
      </c>
      <c r="K52" s="38">
        <f>I52+'BU+RO'!I52</f>
        <v>24109.101000000002</v>
      </c>
      <c r="L52" s="72">
        <f>-(K52-J52)/J52</f>
        <v>0.11949462292822881</v>
      </c>
      <c r="M52" s="38">
        <f>-K52+J52</f>
        <v>3271.8799999999974</v>
      </c>
      <c r="P52" s="37">
        <f>J52/1000</f>
        <v>27.380981</v>
      </c>
      <c r="Q52" s="38">
        <f>K52/1000</f>
        <v>24.109101000000003</v>
      </c>
    </row>
  </sheetData>
  <sheetProtection/>
  <mergeCells count="14">
    <mergeCell ref="B19:C19"/>
    <mergeCell ref="B29:C29"/>
    <mergeCell ref="P6:Q7"/>
    <mergeCell ref="B2:M4"/>
    <mergeCell ref="B39:C39"/>
    <mergeCell ref="D6:E7"/>
    <mergeCell ref="F6:G7"/>
    <mergeCell ref="H6:I7"/>
    <mergeCell ref="J6:K7"/>
    <mergeCell ref="L6:M7"/>
    <mergeCell ref="B6:C6"/>
    <mergeCell ref="B7:C7"/>
    <mergeCell ref="B8:C8"/>
    <mergeCell ref="B9:C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2"/>
  <headerFooter>
    <oddHeader>&amp;LGOL(13)6853&amp;R&amp;G</oddHeader>
    <oddFooter>&amp;LLast update: &amp;D&amp;RPage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99"/>
  <sheetViews>
    <sheetView tabSelected="1" zoomScale="80" zoomScaleNormal="80" zoomScalePageLayoutView="0" workbookViewId="0" topLeftCell="A1">
      <pane xSplit="3" ySplit="3" topLeftCell="D6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99" sqref="S99"/>
    </sheetView>
  </sheetViews>
  <sheetFormatPr defaultColWidth="9.140625" defaultRowHeight="15"/>
  <cols>
    <col min="1" max="2" width="9.140625" style="2" customWidth="1"/>
    <col min="3" max="3" width="10.140625" style="2" customWidth="1"/>
    <col min="4" max="13" width="11.28125" style="2" bestFit="1" customWidth="1"/>
    <col min="14" max="19" width="11.28125" style="2" customWidth="1"/>
    <col min="20" max="16384" width="9.140625" style="2" customWidth="1"/>
  </cols>
  <sheetData>
    <row r="2" spans="2:19" ht="15">
      <c r="B2" s="123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2:19" ht="15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5" spans="2:19" ht="15">
      <c r="B5" s="115" t="s">
        <v>0</v>
      </c>
      <c r="C5" s="116"/>
      <c r="D5" s="109" t="s">
        <v>30</v>
      </c>
      <c r="E5" s="110"/>
      <c r="F5" s="113" t="s">
        <v>31</v>
      </c>
      <c r="G5" s="110"/>
      <c r="H5" s="109" t="s">
        <v>32</v>
      </c>
      <c r="I5" s="110"/>
      <c r="J5" s="109" t="s">
        <v>33</v>
      </c>
      <c r="K5" s="110"/>
      <c r="L5" s="109" t="s">
        <v>34</v>
      </c>
      <c r="M5" s="110"/>
      <c r="N5" s="109" t="s">
        <v>35</v>
      </c>
      <c r="O5" s="110"/>
      <c r="P5" s="109" t="s">
        <v>36</v>
      </c>
      <c r="Q5" s="110"/>
      <c r="R5" s="109" t="s">
        <v>37</v>
      </c>
      <c r="S5" s="110"/>
    </row>
    <row r="6" spans="2:19" ht="15">
      <c r="B6" s="117" t="s">
        <v>1</v>
      </c>
      <c r="C6" s="118"/>
      <c r="D6" s="111"/>
      <c r="E6" s="112"/>
      <c r="F6" s="114"/>
      <c r="G6" s="112"/>
      <c r="H6" s="111"/>
      <c r="I6" s="112"/>
      <c r="J6" s="111"/>
      <c r="K6" s="112"/>
      <c r="L6" s="111"/>
      <c r="M6" s="112"/>
      <c r="N6" s="111"/>
      <c r="O6" s="112"/>
      <c r="P6" s="111"/>
      <c r="Q6" s="112"/>
      <c r="R6" s="111"/>
      <c r="S6" s="112"/>
    </row>
    <row r="7" spans="2:19" ht="15">
      <c r="B7" s="119" t="s">
        <v>2</v>
      </c>
      <c r="C7" s="120"/>
      <c r="D7" s="5" t="s">
        <v>17</v>
      </c>
      <c r="E7" s="6" t="s">
        <v>47</v>
      </c>
      <c r="F7" s="5" t="s">
        <v>17</v>
      </c>
      <c r="G7" s="6" t="s">
        <v>47</v>
      </c>
      <c r="H7" s="5" t="s">
        <v>17</v>
      </c>
      <c r="I7" s="6" t="s">
        <v>47</v>
      </c>
      <c r="J7" s="5" t="s">
        <v>17</v>
      </c>
      <c r="K7" s="6" t="s">
        <v>47</v>
      </c>
      <c r="L7" s="5" t="s">
        <v>17</v>
      </c>
      <c r="M7" s="6" t="s">
        <v>47</v>
      </c>
      <c r="N7" s="5" t="s">
        <v>17</v>
      </c>
      <c r="O7" s="6" t="s">
        <v>47</v>
      </c>
      <c r="P7" s="5" t="s">
        <v>17</v>
      </c>
      <c r="Q7" s="6" t="s">
        <v>47</v>
      </c>
      <c r="R7" s="5" t="s">
        <v>17</v>
      </c>
      <c r="S7" s="6" t="s">
        <v>47</v>
      </c>
    </row>
    <row r="8" spans="2:19" ht="15">
      <c r="B8" s="107" t="s">
        <v>3</v>
      </c>
      <c r="C8" s="108"/>
      <c r="D8" s="1"/>
      <c r="E8" s="9"/>
      <c r="F8" s="75"/>
      <c r="G8" s="76"/>
      <c r="H8" s="1"/>
      <c r="I8" s="9"/>
      <c r="J8" s="1"/>
      <c r="K8" s="9"/>
      <c r="L8" s="1"/>
      <c r="M8" s="9"/>
      <c r="N8" s="1"/>
      <c r="O8" s="9"/>
      <c r="P8" s="75"/>
      <c r="Q8" s="76"/>
      <c r="R8" s="73"/>
      <c r="S8" s="74"/>
    </row>
    <row r="9" spans="2:19" s="18" customFormat="1" ht="15">
      <c r="B9" s="13" t="s">
        <v>4</v>
      </c>
      <c r="C9" s="3" t="s">
        <v>5</v>
      </c>
      <c r="D9" s="77"/>
      <c r="E9" s="78"/>
      <c r="F9" s="77"/>
      <c r="G9" s="78"/>
      <c r="H9" s="77">
        <v>1463.5</v>
      </c>
      <c r="I9" s="78">
        <v>1306.2</v>
      </c>
      <c r="J9" s="77"/>
      <c r="K9" s="78"/>
      <c r="L9" s="77"/>
      <c r="M9" s="78"/>
      <c r="N9" s="14">
        <v>1441</v>
      </c>
      <c r="O9" s="15">
        <v>1441</v>
      </c>
      <c r="P9" s="77"/>
      <c r="Q9" s="78"/>
      <c r="R9" s="77"/>
      <c r="S9" s="78"/>
    </row>
    <row r="10" spans="2:19" s="18" customFormat="1" ht="15">
      <c r="B10" s="13"/>
      <c r="C10" s="3" t="s">
        <v>6</v>
      </c>
      <c r="D10" s="77"/>
      <c r="E10" s="78"/>
      <c r="F10" s="77"/>
      <c r="G10" s="78"/>
      <c r="H10" s="77">
        <f aca="true" t="shared" si="0" ref="H10:O10">H11/H9</f>
        <v>3.92</v>
      </c>
      <c r="I10" s="78">
        <f t="shared" si="0"/>
        <v>3.6899999999999995</v>
      </c>
      <c r="J10" s="77"/>
      <c r="K10" s="78"/>
      <c r="L10" s="77"/>
      <c r="M10" s="78"/>
      <c r="N10" s="14">
        <f t="shared" si="0"/>
        <v>3.053435114503817</v>
      </c>
      <c r="O10" s="15">
        <f t="shared" si="0"/>
        <v>3.0249826509368494</v>
      </c>
      <c r="P10" s="77"/>
      <c r="Q10" s="78"/>
      <c r="R10" s="77"/>
      <c r="S10" s="78"/>
    </row>
    <row r="11" spans="2:19" s="18" customFormat="1" ht="15">
      <c r="B11" s="13"/>
      <c r="C11" s="3" t="s">
        <v>7</v>
      </c>
      <c r="D11" s="77"/>
      <c r="E11" s="78"/>
      <c r="F11" s="77"/>
      <c r="G11" s="78"/>
      <c r="H11" s="77">
        <v>5736.92</v>
      </c>
      <c r="I11" s="78">
        <v>4819.878</v>
      </c>
      <c r="J11" s="77"/>
      <c r="K11" s="78"/>
      <c r="L11" s="77"/>
      <c r="M11" s="78"/>
      <c r="N11" s="14">
        <v>4400</v>
      </c>
      <c r="O11" s="15">
        <v>4359</v>
      </c>
      <c r="P11" s="77"/>
      <c r="Q11" s="78"/>
      <c r="R11" s="77"/>
      <c r="S11" s="78"/>
    </row>
    <row r="12" spans="2:19" s="18" customFormat="1" ht="15">
      <c r="B12" s="20" t="s">
        <v>8</v>
      </c>
      <c r="C12" s="21" t="s">
        <v>5</v>
      </c>
      <c r="D12" s="79"/>
      <c r="E12" s="80"/>
      <c r="F12" s="79"/>
      <c r="G12" s="80"/>
      <c r="H12" s="79"/>
      <c r="I12" s="80"/>
      <c r="J12" s="79">
        <v>5.13</v>
      </c>
      <c r="K12" s="80">
        <v>4.78</v>
      </c>
      <c r="L12" s="79"/>
      <c r="M12" s="80"/>
      <c r="N12" s="22"/>
      <c r="O12" s="23"/>
      <c r="P12" s="79"/>
      <c r="Q12" s="80"/>
      <c r="R12" s="79">
        <v>14</v>
      </c>
      <c r="S12" s="80">
        <v>20</v>
      </c>
    </row>
    <row r="13" spans="2:19" s="18" customFormat="1" ht="15">
      <c r="B13" s="20"/>
      <c r="C13" s="21" t="s">
        <v>6</v>
      </c>
      <c r="D13" s="79"/>
      <c r="E13" s="80"/>
      <c r="F13" s="79"/>
      <c r="G13" s="80"/>
      <c r="H13" s="79"/>
      <c r="I13" s="80"/>
      <c r="J13" s="79">
        <f>J14/J12</f>
        <v>2.649122807017544</v>
      </c>
      <c r="K13" s="80">
        <f>K14/K12</f>
        <v>2.6506276150627612</v>
      </c>
      <c r="L13" s="79"/>
      <c r="M13" s="80"/>
      <c r="N13" s="22"/>
      <c r="O13" s="23"/>
      <c r="P13" s="79"/>
      <c r="Q13" s="80"/>
      <c r="R13" s="79">
        <f>R14/R12</f>
        <v>2.2</v>
      </c>
      <c r="S13" s="80">
        <f>S14/S12</f>
        <v>2.3</v>
      </c>
    </row>
    <row r="14" spans="2:19" s="18" customFormat="1" ht="15">
      <c r="B14" s="20"/>
      <c r="C14" s="21" t="s">
        <v>7</v>
      </c>
      <c r="D14" s="79"/>
      <c r="E14" s="80"/>
      <c r="F14" s="79"/>
      <c r="G14" s="80"/>
      <c r="H14" s="79"/>
      <c r="I14" s="80"/>
      <c r="J14" s="79">
        <v>13.59</v>
      </c>
      <c r="K14" s="80">
        <v>12.67</v>
      </c>
      <c r="L14" s="79"/>
      <c r="M14" s="80"/>
      <c r="N14" s="22"/>
      <c r="O14" s="23"/>
      <c r="P14" s="79"/>
      <c r="Q14" s="80"/>
      <c r="R14" s="79">
        <v>30.8</v>
      </c>
      <c r="S14" s="80">
        <v>46</v>
      </c>
    </row>
    <row r="15" spans="2:19" ht="15">
      <c r="B15" s="27" t="s">
        <v>9</v>
      </c>
      <c r="C15" s="4" t="s">
        <v>5</v>
      </c>
      <c r="D15" s="91">
        <v>13</v>
      </c>
      <c r="E15" s="92">
        <v>8</v>
      </c>
      <c r="F15" s="91">
        <v>175</v>
      </c>
      <c r="G15" s="92">
        <v>175</v>
      </c>
      <c r="H15" s="91">
        <f>H12+H9</f>
        <v>1463.5</v>
      </c>
      <c r="I15" s="92">
        <f>I12+I9</f>
        <v>1306.2</v>
      </c>
      <c r="J15" s="91">
        <f>J12+J9</f>
        <v>5.13</v>
      </c>
      <c r="K15" s="92">
        <f>K12+K9</f>
        <v>4.78</v>
      </c>
      <c r="L15" s="91">
        <v>28.6</v>
      </c>
      <c r="M15" s="92"/>
      <c r="N15" s="28">
        <f>N12+N9</f>
        <v>1441</v>
      </c>
      <c r="O15" s="29">
        <f>O12+O9</f>
        <v>1441</v>
      </c>
      <c r="P15" s="91">
        <v>14.9</v>
      </c>
      <c r="Q15" s="92">
        <v>13.077</v>
      </c>
      <c r="R15" s="91">
        <f>R12+R9</f>
        <v>14</v>
      </c>
      <c r="S15" s="92">
        <f>S12+S9</f>
        <v>20</v>
      </c>
    </row>
    <row r="16" spans="2:19" ht="15">
      <c r="B16" s="32"/>
      <c r="C16" s="4" t="s">
        <v>6</v>
      </c>
      <c r="D16" s="91">
        <f aca="true" t="shared" si="1" ref="D16:O16">D17/D15</f>
        <v>4.461538461538462</v>
      </c>
      <c r="E16" s="92">
        <f t="shared" si="1"/>
        <v>4</v>
      </c>
      <c r="F16" s="91">
        <f t="shared" si="1"/>
        <v>3.7142857142857144</v>
      </c>
      <c r="G16" s="92">
        <f t="shared" si="1"/>
        <v>3.4857142857142858</v>
      </c>
      <c r="H16" s="91">
        <f t="shared" si="1"/>
        <v>3.92</v>
      </c>
      <c r="I16" s="92">
        <f t="shared" si="1"/>
        <v>3.6899999999999995</v>
      </c>
      <c r="J16" s="91">
        <f t="shared" si="1"/>
        <v>2.649122807017544</v>
      </c>
      <c r="K16" s="92">
        <f t="shared" si="1"/>
        <v>2.6506276150627612</v>
      </c>
      <c r="L16" s="91">
        <f t="shared" si="1"/>
        <v>3.3566433566433567</v>
      </c>
      <c r="M16" s="92"/>
      <c r="N16" s="28">
        <f t="shared" si="1"/>
        <v>3.053435114503817</v>
      </c>
      <c r="O16" s="29">
        <f t="shared" si="1"/>
        <v>3.0249826509368494</v>
      </c>
      <c r="P16" s="91">
        <f>P17/P15</f>
        <v>3.2348993288590604</v>
      </c>
      <c r="Q16" s="92">
        <f>Q17/Q15</f>
        <v>3.2339986235375084</v>
      </c>
      <c r="R16" s="91">
        <f>R17/R15</f>
        <v>2.2</v>
      </c>
      <c r="S16" s="92">
        <f>S17/S15</f>
        <v>2.3</v>
      </c>
    </row>
    <row r="17" spans="2:19" ht="15">
      <c r="B17" s="33"/>
      <c r="C17" s="34" t="s">
        <v>7</v>
      </c>
      <c r="D17" s="93">
        <v>58</v>
      </c>
      <c r="E17" s="94">
        <v>32</v>
      </c>
      <c r="F17" s="93">
        <v>650</v>
      </c>
      <c r="G17" s="94">
        <v>610</v>
      </c>
      <c r="H17" s="93">
        <f>H14+H11</f>
        <v>5736.92</v>
      </c>
      <c r="I17" s="94">
        <f>I14+I11</f>
        <v>4819.878</v>
      </c>
      <c r="J17" s="93">
        <f>J14+J11</f>
        <v>13.59</v>
      </c>
      <c r="K17" s="94">
        <f>K14+K11</f>
        <v>12.67</v>
      </c>
      <c r="L17" s="93">
        <v>96</v>
      </c>
      <c r="M17" s="94"/>
      <c r="N17" s="35">
        <f>N14+N11</f>
        <v>4400</v>
      </c>
      <c r="O17" s="36">
        <f>O14+O11</f>
        <v>4359</v>
      </c>
      <c r="P17" s="93">
        <v>48.2</v>
      </c>
      <c r="Q17" s="94">
        <v>42.291</v>
      </c>
      <c r="R17" s="93">
        <f>R14+R11</f>
        <v>30.8</v>
      </c>
      <c r="S17" s="94">
        <f>S14+S11</f>
        <v>46</v>
      </c>
    </row>
    <row r="18" spans="2:19" ht="15">
      <c r="B18" s="107" t="s">
        <v>10</v>
      </c>
      <c r="C18" s="108"/>
      <c r="D18" s="75"/>
      <c r="E18" s="76"/>
      <c r="F18" s="75"/>
      <c r="G18" s="76"/>
      <c r="H18" s="75"/>
      <c r="I18" s="76"/>
      <c r="J18" s="75"/>
      <c r="K18" s="76"/>
      <c r="L18" s="75"/>
      <c r="M18" s="76"/>
      <c r="N18" s="1"/>
      <c r="O18" s="9"/>
      <c r="P18" s="75"/>
      <c r="Q18" s="76"/>
      <c r="R18" s="75"/>
      <c r="S18" s="76"/>
    </row>
    <row r="19" spans="2:19" s="18" customFormat="1" ht="15">
      <c r="B19" s="13" t="s">
        <v>4</v>
      </c>
      <c r="C19" s="3" t="s">
        <v>5</v>
      </c>
      <c r="D19" s="77"/>
      <c r="E19" s="78"/>
      <c r="F19" s="77"/>
      <c r="G19" s="78"/>
      <c r="H19" s="77">
        <v>21.9</v>
      </c>
      <c r="I19" s="78">
        <v>26.4</v>
      </c>
      <c r="J19" s="77">
        <v>6.47</v>
      </c>
      <c r="K19" s="78">
        <v>6.47</v>
      </c>
      <c r="L19" s="77"/>
      <c r="M19" s="78"/>
      <c r="N19" s="14">
        <v>771</v>
      </c>
      <c r="O19" s="15">
        <v>700</v>
      </c>
      <c r="P19" s="77"/>
      <c r="Q19" s="78"/>
      <c r="R19" s="77">
        <v>100</v>
      </c>
      <c r="S19" s="78">
        <v>114</v>
      </c>
    </row>
    <row r="20" spans="2:19" s="18" customFormat="1" ht="15">
      <c r="B20" s="13"/>
      <c r="C20" s="3" t="s">
        <v>6</v>
      </c>
      <c r="D20" s="77"/>
      <c r="E20" s="78"/>
      <c r="F20" s="77"/>
      <c r="G20" s="78"/>
      <c r="H20" s="77">
        <f aca="true" t="shared" si="2" ref="H20:O20">H21/H19</f>
        <v>2.1100000000000003</v>
      </c>
      <c r="I20" s="78">
        <f t="shared" si="2"/>
        <v>2.3800000000000003</v>
      </c>
      <c r="J20" s="77">
        <f t="shared" si="2"/>
        <v>2.627511591962906</v>
      </c>
      <c r="K20" s="78">
        <f t="shared" si="2"/>
        <v>2.627511591962906</v>
      </c>
      <c r="L20" s="77"/>
      <c r="M20" s="78"/>
      <c r="N20" s="14">
        <f t="shared" si="2"/>
        <v>2.2697795071335927</v>
      </c>
      <c r="O20" s="15">
        <f t="shared" si="2"/>
        <v>2.142857142857143</v>
      </c>
      <c r="P20" s="77"/>
      <c r="Q20" s="78"/>
      <c r="R20" s="77">
        <f>R21/R19</f>
        <v>1.89</v>
      </c>
      <c r="S20" s="78">
        <f>S21/S19</f>
        <v>2.1</v>
      </c>
    </row>
    <row r="21" spans="2:19" s="18" customFormat="1" ht="15">
      <c r="B21" s="13"/>
      <c r="C21" s="3" t="s">
        <v>7</v>
      </c>
      <c r="D21" s="77"/>
      <c r="E21" s="78"/>
      <c r="F21" s="77"/>
      <c r="G21" s="78"/>
      <c r="H21" s="77">
        <v>46.209</v>
      </c>
      <c r="I21" s="78">
        <v>62.832</v>
      </c>
      <c r="J21" s="77">
        <v>17</v>
      </c>
      <c r="K21" s="78">
        <v>17</v>
      </c>
      <c r="L21" s="77"/>
      <c r="M21" s="78"/>
      <c r="N21" s="14">
        <v>1750</v>
      </c>
      <c r="O21" s="15">
        <v>1500</v>
      </c>
      <c r="P21" s="77"/>
      <c r="Q21" s="78"/>
      <c r="R21" s="77">
        <v>189</v>
      </c>
      <c r="S21" s="78">
        <v>239.4</v>
      </c>
    </row>
    <row r="22" spans="2:19" s="18" customFormat="1" ht="15">
      <c r="B22" s="20" t="s">
        <v>8</v>
      </c>
      <c r="C22" s="21" t="s">
        <v>5</v>
      </c>
      <c r="D22" s="79"/>
      <c r="E22" s="80"/>
      <c r="F22" s="79"/>
      <c r="G22" s="80"/>
      <c r="H22" s="79"/>
      <c r="I22" s="80"/>
      <c r="J22" s="79">
        <v>60.5</v>
      </c>
      <c r="K22" s="80">
        <v>65</v>
      </c>
      <c r="L22" s="79"/>
      <c r="M22" s="80"/>
      <c r="N22" s="22"/>
      <c r="O22" s="23"/>
      <c r="P22" s="79"/>
      <c r="Q22" s="80"/>
      <c r="R22" s="79"/>
      <c r="S22" s="80"/>
    </row>
    <row r="23" spans="2:19" s="18" customFormat="1" ht="15">
      <c r="B23" s="20"/>
      <c r="C23" s="21" t="s">
        <v>6</v>
      </c>
      <c r="D23" s="79"/>
      <c r="E23" s="80"/>
      <c r="F23" s="79"/>
      <c r="G23" s="80"/>
      <c r="H23" s="79"/>
      <c r="I23" s="80"/>
      <c r="J23" s="79">
        <f>J24/J22</f>
        <v>2.630082644628099</v>
      </c>
      <c r="K23" s="80">
        <f>K24/K22</f>
        <v>2.6307692307692307</v>
      </c>
      <c r="L23" s="79"/>
      <c r="M23" s="80"/>
      <c r="N23" s="22"/>
      <c r="O23" s="23"/>
      <c r="P23" s="79"/>
      <c r="Q23" s="80"/>
      <c r="R23" s="79"/>
      <c r="S23" s="80"/>
    </row>
    <row r="24" spans="2:19" s="18" customFormat="1" ht="15">
      <c r="B24" s="20"/>
      <c r="C24" s="21" t="s">
        <v>7</v>
      </c>
      <c r="D24" s="79"/>
      <c r="E24" s="80"/>
      <c r="F24" s="79"/>
      <c r="G24" s="80"/>
      <c r="H24" s="79"/>
      <c r="I24" s="80"/>
      <c r="J24" s="79">
        <v>159.12</v>
      </c>
      <c r="K24" s="80">
        <v>171</v>
      </c>
      <c r="L24" s="79"/>
      <c r="M24" s="80"/>
      <c r="N24" s="22"/>
      <c r="O24" s="23"/>
      <c r="P24" s="79"/>
      <c r="Q24" s="80"/>
      <c r="R24" s="79"/>
      <c r="S24" s="80"/>
    </row>
    <row r="25" spans="2:19" ht="15">
      <c r="B25" s="27" t="s">
        <v>9</v>
      </c>
      <c r="C25" s="4" t="s">
        <v>5</v>
      </c>
      <c r="D25" s="91"/>
      <c r="E25" s="92"/>
      <c r="F25" s="91"/>
      <c r="G25" s="92"/>
      <c r="H25" s="91">
        <f aca="true" t="shared" si="3" ref="H25:O25">H22+H19</f>
        <v>21.9</v>
      </c>
      <c r="I25" s="92">
        <f t="shared" si="3"/>
        <v>26.4</v>
      </c>
      <c r="J25" s="91">
        <f t="shared" si="3"/>
        <v>66.97</v>
      </c>
      <c r="K25" s="92">
        <f t="shared" si="3"/>
        <v>71.47</v>
      </c>
      <c r="L25" s="91">
        <v>761.2</v>
      </c>
      <c r="M25" s="92">
        <v>600</v>
      </c>
      <c r="N25" s="28">
        <f t="shared" si="3"/>
        <v>771</v>
      </c>
      <c r="O25" s="29">
        <f t="shared" si="3"/>
        <v>700</v>
      </c>
      <c r="P25" s="91"/>
      <c r="Q25" s="92"/>
      <c r="R25" s="91">
        <f>R22+R19</f>
        <v>100</v>
      </c>
      <c r="S25" s="92">
        <f>S22+S19</f>
        <v>114</v>
      </c>
    </row>
    <row r="26" spans="2:19" ht="15">
      <c r="B26" s="32"/>
      <c r="C26" s="4" t="s">
        <v>6</v>
      </c>
      <c r="D26" s="91"/>
      <c r="E26" s="92"/>
      <c r="F26" s="91"/>
      <c r="G26" s="92"/>
      <c r="H26" s="91">
        <f aca="true" t="shared" si="4" ref="H26:O26">H27/H25</f>
        <v>2.1100000000000003</v>
      </c>
      <c r="I26" s="92">
        <f t="shared" si="4"/>
        <v>2.3800000000000003</v>
      </c>
      <c r="J26" s="91">
        <f t="shared" si="4"/>
        <v>2.6298342541436464</v>
      </c>
      <c r="K26" s="92">
        <f t="shared" si="4"/>
        <v>2.630474324891563</v>
      </c>
      <c r="L26" s="91">
        <f t="shared" si="4"/>
        <v>1.050972149238045</v>
      </c>
      <c r="M26" s="92">
        <f t="shared" si="4"/>
        <v>1.1</v>
      </c>
      <c r="N26" s="28">
        <f t="shared" si="4"/>
        <v>2.2697795071335927</v>
      </c>
      <c r="O26" s="29">
        <f t="shared" si="4"/>
        <v>2.142857142857143</v>
      </c>
      <c r="P26" s="91"/>
      <c r="Q26" s="92"/>
      <c r="R26" s="91">
        <f>R27/R25</f>
        <v>1.89</v>
      </c>
      <c r="S26" s="92">
        <f>S27/S25</f>
        <v>2.1</v>
      </c>
    </row>
    <row r="27" spans="2:19" ht="15">
      <c r="B27" s="33"/>
      <c r="C27" s="34" t="s">
        <v>7</v>
      </c>
      <c r="D27" s="93"/>
      <c r="E27" s="94"/>
      <c r="F27" s="93"/>
      <c r="G27" s="94"/>
      <c r="H27" s="93">
        <f aca="true" t="shared" si="5" ref="H27:O27">H24+H21</f>
        <v>46.209</v>
      </c>
      <c r="I27" s="94">
        <f t="shared" si="5"/>
        <v>62.832</v>
      </c>
      <c r="J27" s="93">
        <f t="shared" si="5"/>
        <v>176.12</v>
      </c>
      <c r="K27" s="94">
        <f t="shared" si="5"/>
        <v>188</v>
      </c>
      <c r="L27" s="93">
        <v>800</v>
      </c>
      <c r="M27" s="94">
        <v>660</v>
      </c>
      <c r="N27" s="35">
        <f t="shared" si="5"/>
        <v>1750</v>
      </c>
      <c r="O27" s="36">
        <f t="shared" si="5"/>
        <v>1500</v>
      </c>
      <c r="P27" s="93"/>
      <c r="Q27" s="94"/>
      <c r="R27" s="93">
        <f>R24+R21</f>
        <v>189</v>
      </c>
      <c r="S27" s="94">
        <f>S24+S21</f>
        <v>239.4</v>
      </c>
    </row>
    <row r="28" spans="2:19" ht="15">
      <c r="B28" s="107" t="s">
        <v>11</v>
      </c>
      <c r="C28" s="108"/>
      <c r="D28" s="75"/>
      <c r="E28" s="76"/>
      <c r="F28" s="75"/>
      <c r="G28" s="76"/>
      <c r="H28" s="75"/>
      <c r="I28" s="76"/>
      <c r="J28" s="75"/>
      <c r="K28" s="76"/>
      <c r="L28" s="75"/>
      <c r="M28" s="76"/>
      <c r="N28" s="1"/>
      <c r="O28" s="9"/>
      <c r="P28" s="75"/>
      <c r="Q28" s="76"/>
      <c r="R28" s="75"/>
      <c r="S28" s="76"/>
    </row>
    <row r="29" spans="2:19" s="18" customFormat="1" ht="15">
      <c r="B29" s="13" t="s">
        <v>4</v>
      </c>
      <c r="C29" s="3" t="s">
        <v>5</v>
      </c>
      <c r="D29" s="77"/>
      <c r="E29" s="78"/>
      <c r="F29" s="77"/>
      <c r="G29" s="78"/>
      <c r="H29" s="77">
        <v>5.2</v>
      </c>
      <c r="I29" s="78">
        <v>4.2</v>
      </c>
      <c r="J29" s="77"/>
      <c r="K29" s="78"/>
      <c r="L29" s="77"/>
      <c r="M29" s="78"/>
      <c r="N29" s="14">
        <v>41</v>
      </c>
      <c r="O29" s="15">
        <v>41</v>
      </c>
      <c r="P29" s="77"/>
      <c r="Q29" s="78"/>
      <c r="R29" s="77">
        <v>140</v>
      </c>
      <c r="S29" s="78">
        <v>240</v>
      </c>
    </row>
    <row r="30" spans="2:19" s="18" customFormat="1" ht="15">
      <c r="B30" s="13"/>
      <c r="C30" s="3" t="s">
        <v>6</v>
      </c>
      <c r="D30" s="77"/>
      <c r="E30" s="78"/>
      <c r="F30" s="77"/>
      <c r="G30" s="78"/>
      <c r="H30" s="77">
        <f aca="true" t="shared" si="6" ref="H30:O30">H31/H29</f>
        <v>2.3000000000000003</v>
      </c>
      <c r="I30" s="78">
        <f t="shared" si="6"/>
        <v>2.3499999999999996</v>
      </c>
      <c r="J30" s="77"/>
      <c r="K30" s="78"/>
      <c r="L30" s="77"/>
      <c r="M30" s="78"/>
      <c r="N30" s="14">
        <f t="shared" si="6"/>
        <v>2.658536585365854</v>
      </c>
      <c r="O30" s="15">
        <f t="shared" si="6"/>
        <v>2.658536585365854</v>
      </c>
      <c r="P30" s="77"/>
      <c r="Q30" s="78"/>
      <c r="R30" s="77">
        <f>R31/R29</f>
        <v>2.3</v>
      </c>
      <c r="S30" s="78">
        <f>S31/S29</f>
        <v>2.7</v>
      </c>
    </row>
    <row r="31" spans="2:19" s="18" customFormat="1" ht="15">
      <c r="B31" s="13"/>
      <c r="C31" s="3" t="s">
        <v>7</v>
      </c>
      <c r="D31" s="77"/>
      <c r="E31" s="78"/>
      <c r="F31" s="77"/>
      <c r="G31" s="78"/>
      <c r="H31" s="77">
        <v>11.96</v>
      </c>
      <c r="I31" s="78">
        <v>9.87</v>
      </c>
      <c r="J31" s="77"/>
      <c r="K31" s="78"/>
      <c r="L31" s="77"/>
      <c r="M31" s="78"/>
      <c r="N31" s="14">
        <v>109</v>
      </c>
      <c r="O31" s="15">
        <v>109</v>
      </c>
      <c r="P31" s="77"/>
      <c r="Q31" s="78"/>
      <c r="R31" s="77">
        <v>322</v>
      </c>
      <c r="S31" s="78">
        <v>648</v>
      </c>
    </row>
    <row r="32" spans="2:19" s="18" customFormat="1" ht="15">
      <c r="B32" s="20" t="s">
        <v>8</v>
      </c>
      <c r="C32" s="21" t="s">
        <v>5</v>
      </c>
      <c r="D32" s="79"/>
      <c r="E32" s="80"/>
      <c r="F32" s="79"/>
      <c r="G32" s="80"/>
      <c r="H32" s="79"/>
      <c r="I32" s="80"/>
      <c r="J32" s="79"/>
      <c r="K32" s="80"/>
      <c r="L32" s="79"/>
      <c r="M32" s="80"/>
      <c r="N32" s="22"/>
      <c r="O32" s="23"/>
      <c r="P32" s="79"/>
      <c r="Q32" s="80"/>
      <c r="R32" s="79"/>
      <c r="S32" s="80"/>
    </row>
    <row r="33" spans="2:19" s="18" customFormat="1" ht="15">
      <c r="B33" s="20"/>
      <c r="C33" s="21" t="s">
        <v>6</v>
      </c>
      <c r="D33" s="79"/>
      <c r="E33" s="80"/>
      <c r="F33" s="79"/>
      <c r="G33" s="80"/>
      <c r="H33" s="79"/>
      <c r="I33" s="80"/>
      <c r="J33" s="79"/>
      <c r="K33" s="80"/>
      <c r="L33" s="79"/>
      <c r="M33" s="80"/>
      <c r="N33" s="22"/>
      <c r="O33" s="23"/>
      <c r="P33" s="79"/>
      <c r="Q33" s="80"/>
      <c r="R33" s="79"/>
      <c r="S33" s="80"/>
    </row>
    <row r="34" spans="2:19" s="18" customFormat="1" ht="15">
      <c r="B34" s="20"/>
      <c r="C34" s="21" t="s">
        <v>7</v>
      </c>
      <c r="D34" s="79"/>
      <c r="E34" s="80"/>
      <c r="F34" s="79"/>
      <c r="G34" s="80"/>
      <c r="H34" s="79"/>
      <c r="I34" s="80"/>
      <c r="J34" s="79"/>
      <c r="K34" s="80"/>
      <c r="L34" s="79"/>
      <c r="M34" s="80"/>
      <c r="N34" s="22"/>
      <c r="O34" s="23"/>
      <c r="P34" s="79"/>
      <c r="Q34" s="80"/>
      <c r="R34" s="79"/>
      <c r="S34" s="80"/>
    </row>
    <row r="35" spans="2:19" ht="15">
      <c r="B35" s="27" t="s">
        <v>9</v>
      </c>
      <c r="C35" s="4" t="s">
        <v>5</v>
      </c>
      <c r="D35" s="91"/>
      <c r="E35" s="92"/>
      <c r="F35" s="91"/>
      <c r="G35" s="92"/>
      <c r="H35" s="91">
        <f aca="true" t="shared" si="7" ref="H35:O35">H32+H29</f>
        <v>5.2</v>
      </c>
      <c r="I35" s="92">
        <f t="shared" si="7"/>
        <v>4.2</v>
      </c>
      <c r="J35" s="91"/>
      <c r="K35" s="92"/>
      <c r="L35" s="91">
        <v>0.5</v>
      </c>
      <c r="M35" s="92">
        <v>0.5</v>
      </c>
      <c r="N35" s="28">
        <f t="shared" si="7"/>
        <v>41</v>
      </c>
      <c r="O35" s="29">
        <f t="shared" si="7"/>
        <v>41</v>
      </c>
      <c r="P35" s="91"/>
      <c r="Q35" s="92"/>
      <c r="R35" s="91">
        <f>R32+R29</f>
        <v>140</v>
      </c>
      <c r="S35" s="92">
        <f>S32+S29</f>
        <v>240</v>
      </c>
    </row>
    <row r="36" spans="2:19" ht="15">
      <c r="B36" s="27"/>
      <c r="C36" s="4" t="s">
        <v>6</v>
      </c>
      <c r="D36" s="91"/>
      <c r="E36" s="92"/>
      <c r="F36" s="91"/>
      <c r="G36" s="92"/>
      <c r="H36" s="91">
        <f aca="true" t="shared" si="8" ref="H36:O36">H37/H35</f>
        <v>2.3000000000000003</v>
      </c>
      <c r="I36" s="92">
        <f t="shared" si="8"/>
        <v>2.3499999999999996</v>
      </c>
      <c r="J36" s="91"/>
      <c r="K36" s="92"/>
      <c r="L36" s="91">
        <f t="shared" si="8"/>
        <v>2.4</v>
      </c>
      <c r="M36" s="92">
        <f t="shared" si="8"/>
        <v>2.4</v>
      </c>
      <c r="N36" s="28">
        <f t="shared" si="8"/>
        <v>2.658536585365854</v>
      </c>
      <c r="O36" s="29">
        <f t="shared" si="8"/>
        <v>2.658536585365854</v>
      </c>
      <c r="P36" s="91"/>
      <c r="Q36" s="92"/>
      <c r="R36" s="91">
        <f>R37/R35</f>
        <v>2.3</v>
      </c>
      <c r="S36" s="92">
        <f>S37/S35</f>
        <v>2.7</v>
      </c>
    </row>
    <row r="37" spans="2:19" ht="15">
      <c r="B37" s="39"/>
      <c r="C37" s="34" t="s">
        <v>7</v>
      </c>
      <c r="D37" s="93"/>
      <c r="E37" s="94"/>
      <c r="F37" s="93"/>
      <c r="G37" s="94"/>
      <c r="H37" s="93">
        <f aca="true" t="shared" si="9" ref="H37:O37">H34+H31</f>
        <v>11.96</v>
      </c>
      <c r="I37" s="94">
        <f t="shared" si="9"/>
        <v>9.87</v>
      </c>
      <c r="J37" s="93"/>
      <c r="K37" s="94"/>
      <c r="L37" s="93">
        <v>1.2</v>
      </c>
      <c r="M37" s="94">
        <v>1.2</v>
      </c>
      <c r="N37" s="35">
        <f t="shared" si="9"/>
        <v>109</v>
      </c>
      <c r="O37" s="36">
        <f t="shared" si="9"/>
        <v>109</v>
      </c>
      <c r="P37" s="93"/>
      <c r="Q37" s="94"/>
      <c r="R37" s="93">
        <f>R34+R31</f>
        <v>322</v>
      </c>
      <c r="S37" s="94">
        <f>S34+S31</f>
        <v>648</v>
      </c>
    </row>
    <row r="38" spans="2:19" ht="15">
      <c r="B38" s="107" t="s">
        <v>12</v>
      </c>
      <c r="C38" s="108"/>
      <c r="D38" s="75"/>
      <c r="E38" s="76"/>
      <c r="F38" s="75"/>
      <c r="G38" s="76"/>
      <c r="H38" s="75"/>
      <c r="I38" s="76"/>
      <c r="J38" s="75"/>
      <c r="K38" s="76"/>
      <c r="L38" s="75"/>
      <c r="M38" s="76"/>
      <c r="N38" s="1"/>
      <c r="O38" s="9"/>
      <c r="P38" s="75"/>
      <c r="Q38" s="76"/>
      <c r="R38" s="75"/>
      <c r="S38" s="76"/>
    </row>
    <row r="39" spans="2:19" ht="15">
      <c r="B39" s="32"/>
      <c r="C39" s="4" t="s">
        <v>5</v>
      </c>
      <c r="D39" s="91"/>
      <c r="E39" s="92"/>
      <c r="F39" s="91"/>
      <c r="G39" s="92"/>
      <c r="H39" s="91">
        <v>10.6</v>
      </c>
      <c r="I39" s="92">
        <v>12.6</v>
      </c>
      <c r="J39" s="91"/>
      <c r="K39" s="92"/>
      <c r="L39" s="91"/>
      <c r="M39" s="92"/>
      <c r="N39" s="28"/>
      <c r="O39" s="29"/>
      <c r="P39" s="91"/>
      <c r="Q39" s="92"/>
      <c r="R39" s="91"/>
      <c r="S39" s="92"/>
    </row>
    <row r="40" spans="2:19" ht="15">
      <c r="B40" s="32"/>
      <c r="C40" s="4" t="s">
        <v>6</v>
      </c>
      <c r="D40" s="91"/>
      <c r="E40" s="92"/>
      <c r="F40" s="91"/>
      <c r="G40" s="92"/>
      <c r="H40" s="91">
        <f>H41/H39</f>
        <v>0</v>
      </c>
      <c r="I40" s="92">
        <f>I41/I39</f>
        <v>0</v>
      </c>
      <c r="J40" s="91"/>
      <c r="K40" s="92"/>
      <c r="L40" s="91"/>
      <c r="M40" s="92"/>
      <c r="N40" s="28"/>
      <c r="O40" s="29"/>
      <c r="P40" s="91"/>
      <c r="Q40" s="92"/>
      <c r="R40" s="91"/>
      <c r="S40" s="92"/>
    </row>
    <row r="41" spans="2:19" ht="15">
      <c r="B41" s="33"/>
      <c r="C41" s="34" t="s">
        <v>7</v>
      </c>
      <c r="D41" s="93"/>
      <c r="E41" s="94"/>
      <c r="F41" s="93"/>
      <c r="G41" s="94"/>
      <c r="H41" s="93"/>
      <c r="I41" s="94"/>
      <c r="J41" s="93"/>
      <c r="K41" s="94"/>
      <c r="L41" s="93"/>
      <c r="M41" s="94"/>
      <c r="N41" s="35"/>
      <c r="O41" s="36"/>
      <c r="P41" s="93"/>
      <c r="Q41" s="94"/>
      <c r="R41" s="93"/>
      <c r="S41" s="94"/>
    </row>
    <row r="42" spans="2:19" ht="15">
      <c r="B42" s="40" t="s">
        <v>13</v>
      </c>
      <c r="C42" s="41"/>
      <c r="D42" s="75"/>
      <c r="E42" s="76"/>
      <c r="F42" s="75"/>
      <c r="G42" s="76"/>
      <c r="H42" s="75"/>
      <c r="I42" s="76"/>
      <c r="J42" s="75"/>
      <c r="K42" s="76"/>
      <c r="L42" s="75"/>
      <c r="M42" s="76"/>
      <c r="N42" s="1"/>
      <c r="O42" s="9"/>
      <c r="P42" s="75"/>
      <c r="Q42" s="76"/>
      <c r="R42" s="75"/>
      <c r="S42" s="76"/>
    </row>
    <row r="43" spans="2:19" s="18" customFormat="1" ht="15">
      <c r="B43" s="13" t="s">
        <v>4</v>
      </c>
      <c r="C43" s="3" t="s">
        <v>5</v>
      </c>
      <c r="D43" s="77"/>
      <c r="E43" s="78"/>
      <c r="F43" s="77"/>
      <c r="G43" s="78"/>
      <c r="H43" s="77">
        <f>H29+H19+H9</f>
        <v>1490.6</v>
      </c>
      <c r="I43" s="78">
        <f>I29+I19+I9</f>
        <v>1336.8</v>
      </c>
      <c r="J43" s="77">
        <f>J29+J19+J9</f>
        <v>6.47</v>
      </c>
      <c r="K43" s="78">
        <f>K29+K19+K9</f>
        <v>6.47</v>
      </c>
      <c r="L43" s="77"/>
      <c r="M43" s="78"/>
      <c r="N43" s="14">
        <f>N29+N19+N9</f>
        <v>2253</v>
      </c>
      <c r="O43" s="15">
        <f>O29+O19+O9</f>
        <v>2182</v>
      </c>
      <c r="P43" s="77"/>
      <c r="Q43" s="78"/>
      <c r="R43" s="77">
        <f>R29+R19+R9</f>
        <v>240</v>
      </c>
      <c r="S43" s="78">
        <f>S29+S19+S9</f>
        <v>354</v>
      </c>
    </row>
    <row r="44" spans="2:19" s="18" customFormat="1" ht="15">
      <c r="B44" s="13"/>
      <c r="C44" s="3" t="s">
        <v>6</v>
      </c>
      <c r="D44" s="77"/>
      <c r="E44" s="78"/>
      <c r="F44" s="77"/>
      <c r="G44" s="78"/>
      <c r="H44" s="77">
        <f aca="true" t="shared" si="10" ref="H44:O44">H45/H43</f>
        <v>3.887755937206494</v>
      </c>
      <c r="I44" s="78">
        <f t="shared" si="10"/>
        <v>3.65991921005386</v>
      </c>
      <c r="J44" s="77">
        <f t="shared" si="10"/>
        <v>2.627511591962906</v>
      </c>
      <c r="K44" s="78">
        <f t="shared" si="10"/>
        <v>2.627511591962906</v>
      </c>
      <c r="L44" s="77"/>
      <c r="M44" s="78"/>
      <c r="N44" s="14">
        <f t="shared" si="10"/>
        <v>2.778073679538393</v>
      </c>
      <c r="O44" s="15">
        <f t="shared" si="10"/>
        <v>2.7351054078826764</v>
      </c>
      <c r="P44" s="77"/>
      <c r="Q44" s="78"/>
      <c r="R44" s="77">
        <f>R45/R43</f>
        <v>2.129166666666667</v>
      </c>
      <c r="S44" s="78">
        <f>S45/S43</f>
        <v>2.506779661016949</v>
      </c>
    </row>
    <row r="45" spans="2:19" s="18" customFormat="1" ht="15">
      <c r="B45" s="19"/>
      <c r="C45" s="3" t="s">
        <v>7</v>
      </c>
      <c r="D45" s="77"/>
      <c r="E45" s="78"/>
      <c r="F45" s="77"/>
      <c r="G45" s="78"/>
      <c r="H45" s="77">
        <f>H31+H21+H11</f>
        <v>5795.089</v>
      </c>
      <c r="I45" s="78">
        <f>I31+I21+I11</f>
        <v>4892.58</v>
      </c>
      <c r="J45" s="77">
        <f>J31+J21+J11</f>
        <v>17</v>
      </c>
      <c r="K45" s="78">
        <f>K31+K21+K11</f>
        <v>17</v>
      </c>
      <c r="L45" s="77"/>
      <c r="M45" s="78"/>
      <c r="N45" s="14">
        <f>N31+N21+N11</f>
        <v>6259</v>
      </c>
      <c r="O45" s="15">
        <f>O31+O21+O11</f>
        <v>5968</v>
      </c>
      <c r="P45" s="77"/>
      <c r="Q45" s="78"/>
      <c r="R45" s="77">
        <f>R31+R21+R11</f>
        <v>511</v>
      </c>
      <c r="S45" s="78">
        <f>S31+S21+S11</f>
        <v>887.4</v>
      </c>
    </row>
    <row r="46" spans="2:19" s="18" customFormat="1" ht="15">
      <c r="B46" s="20" t="s">
        <v>8</v>
      </c>
      <c r="C46" s="21" t="s">
        <v>5</v>
      </c>
      <c r="D46" s="79"/>
      <c r="E46" s="80"/>
      <c r="F46" s="79"/>
      <c r="G46" s="80"/>
      <c r="H46" s="79"/>
      <c r="I46" s="80"/>
      <c r="J46" s="79">
        <f>J32+J22+J12</f>
        <v>65.63</v>
      </c>
      <c r="K46" s="80">
        <f>K32+K22+K12</f>
        <v>69.78</v>
      </c>
      <c r="L46" s="79"/>
      <c r="M46" s="80"/>
      <c r="N46" s="22"/>
      <c r="O46" s="23"/>
      <c r="P46" s="79"/>
      <c r="Q46" s="80"/>
      <c r="R46" s="79">
        <f>R32+R22+R12</f>
        <v>14</v>
      </c>
      <c r="S46" s="80">
        <f>S32+S22+S12</f>
        <v>20</v>
      </c>
    </row>
    <row r="47" spans="2:19" s="18" customFormat="1" ht="15">
      <c r="B47" s="20"/>
      <c r="C47" s="21" t="s">
        <v>6</v>
      </c>
      <c r="D47" s="79"/>
      <c r="E47" s="80"/>
      <c r="F47" s="79"/>
      <c r="G47" s="80"/>
      <c r="H47" s="79"/>
      <c r="I47" s="80"/>
      <c r="J47" s="79">
        <f>J48/J46</f>
        <v>2.631570927929301</v>
      </c>
      <c r="K47" s="80">
        <f>K48/K46</f>
        <v>2.6321295500143305</v>
      </c>
      <c r="L47" s="79"/>
      <c r="M47" s="80"/>
      <c r="N47" s="22"/>
      <c r="O47" s="23"/>
      <c r="P47" s="79"/>
      <c r="Q47" s="80"/>
      <c r="R47" s="79">
        <f>R48/R46</f>
        <v>2.2</v>
      </c>
      <c r="S47" s="80">
        <f>S48/S46</f>
        <v>2.3</v>
      </c>
    </row>
    <row r="48" spans="2:19" s="18" customFormat="1" ht="15">
      <c r="B48" s="20"/>
      <c r="C48" s="21" t="s">
        <v>7</v>
      </c>
      <c r="D48" s="79"/>
      <c r="E48" s="80"/>
      <c r="F48" s="79"/>
      <c r="G48" s="80"/>
      <c r="H48" s="79"/>
      <c r="I48" s="80"/>
      <c r="J48" s="79">
        <f>J34+J24+J14</f>
        <v>172.71</v>
      </c>
      <c r="K48" s="80">
        <f>K34+K24+K14</f>
        <v>183.67</v>
      </c>
      <c r="L48" s="79"/>
      <c r="M48" s="80"/>
      <c r="N48" s="22"/>
      <c r="O48" s="23"/>
      <c r="P48" s="79"/>
      <c r="Q48" s="80"/>
      <c r="R48" s="79">
        <f>R34+R24+R14</f>
        <v>30.8</v>
      </c>
      <c r="S48" s="80">
        <f>S34+S24+S14</f>
        <v>46</v>
      </c>
    </row>
    <row r="49" spans="2:19" ht="15">
      <c r="B49" s="42" t="s">
        <v>9</v>
      </c>
      <c r="C49" s="43" t="s">
        <v>5</v>
      </c>
      <c r="D49" s="95">
        <f>D39+D35+D25+D15</f>
        <v>13</v>
      </c>
      <c r="E49" s="96">
        <f>E39+E35+E25+E15</f>
        <v>8</v>
      </c>
      <c r="F49" s="95">
        <f>F39+F35+F25+F15</f>
        <v>175</v>
      </c>
      <c r="G49" s="96">
        <f>G39+G35+G25+G15</f>
        <v>175</v>
      </c>
      <c r="H49" s="95">
        <f aca="true" t="shared" si="11" ref="H49:O49">H39+H35+H25+H15</f>
        <v>1501.2</v>
      </c>
      <c r="I49" s="96">
        <f t="shared" si="11"/>
        <v>1349.4</v>
      </c>
      <c r="J49" s="95">
        <f t="shared" si="11"/>
        <v>72.1</v>
      </c>
      <c r="K49" s="96">
        <f t="shared" si="11"/>
        <v>76.25</v>
      </c>
      <c r="L49" s="95">
        <f t="shared" si="11"/>
        <v>790.3000000000001</v>
      </c>
      <c r="M49" s="96">
        <f t="shared" si="11"/>
        <v>600.5</v>
      </c>
      <c r="N49" s="30">
        <f t="shared" si="11"/>
        <v>2253</v>
      </c>
      <c r="O49" s="31">
        <f t="shared" si="11"/>
        <v>2182</v>
      </c>
      <c r="P49" s="95">
        <f>P39+P35+P25+P15</f>
        <v>14.9</v>
      </c>
      <c r="Q49" s="96">
        <f>Q39+Q35+Q25+Q15</f>
        <v>13.077</v>
      </c>
      <c r="R49" s="95">
        <f>R39+R35+R25+R15</f>
        <v>254</v>
      </c>
      <c r="S49" s="96">
        <f>S39+S35+S25+S15</f>
        <v>374</v>
      </c>
    </row>
    <row r="50" spans="2:19" ht="15">
      <c r="B50" s="45"/>
      <c r="C50" s="43" t="s">
        <v>6</v>
      </c>
      <c r="D50" s="95">
        <f aca="true" t="shared" si="12" ref="D50:O50">D51/D49</f>
        <v>4.461538461538462</v>
      </c>
      <c r="E50" s="96">
        <f t="shared" si="12"/>
        <v>4</v>
      </c>
      <c r="F50" s="95">
        <f t="shared" si="12"/>
        <v>3.7142857142857144</v>
      </c>
      <c r="G50" s="96">
        <f t="shared" si="12"/>
        <v>3.4857142857142858</v>
      </c>
      <c r="H50" s="95">
        <f t="shared" si="12"/>
        <v>3.860304423128164</v>
      </c>
      <c r="I50" s="96">
        <f t="shared" si="12"/>
        <v>3.625744775455758</v>
      </c>
      <c r="J50" s="95">
        <f t="shared" si="12"/>
        <v>2.63120665742025</v>
      </c>
      <c r="K50" s="96">
        <f t="shared" si="12"/>
        <v>2.6317377049180326</v>
      </c>
      <c r="L50" s="95">
        <f t="shared" si="12"/>
        <v>1.1352650892066303</v>
      </c>
      <c r="M50" s="96">
        <f t="shared" si="12"/>
        <v>1.101082431307244</v>
      </c>
      <c r="N50" s="30">
        <f t="shared" si="12"/>
        <v>2.778073679538393</v>
      </c>
      <c r="O50" s="31">
        <f t="shared" si="12"/>
        <v>2.7351054078826764</v>
      </c>
      <c r="P50" s="95">
        <f>P51/P49</f>
        <v>3.2348993288590604</v>
      </c>
      <c r="Q50" s="96">
        <f>Q51/Q49</f>
        <v>3.2339986235375084</v>
      </c>
      <c r="R50" s="95">
        <f>R51/R49</f>
        <v>2.133070866141732</v>
      </c>
      <c r="S50" s="96">
        <f>S51/S49</f>
        <v>2.4957219251336897</v>
      </c>
    </row>
    <row r="51" spans="2:19" ht="15">
      <c r="B51" s="46"/>
      <c r="C51" s="47" t="s">
        <v>7</v>
      </c>
      <c r="D51" s="97">
        <f>D41+D37+D27+D17</f>
        <v>58</v>
      </c>
      <c r="E51" s="98">
        <f>E41+E37+E27+E17</f>
        <v>32</v>
      </c>
      <c r="F51" s="97">
        <f>F41+F37+F27+F17</f>
        <v>650</v>
      </c>
      <c r="G51" s="98">
        <f>G41+G37+G27+G17</f>
        <v>610</v>
      </c>
      <c r="H51" s="97">
        <f aca="true" t="shared" si="13" ref="H51:O51">H41+H37+H27+H17</f>
        <v>5795.089</v>
      </c>
      <c r="I51" s="98">
        <f t="shared" si="13"/>
        <v>4892.58</v>
      </c>
      <c r="J51" s="97">
        <f t="shared" si="13"/>
        <v>189.71</v>
      </c>
      <c r="K51" s="98">
        <f t="shared" si="13"/>
        <v>200.67</v>
      </c>
      <c r="L51" s="97">
        <f t="shared" si="13"/>
        <v>897.2</v>
      </c>
      <c r="M51" s="98">
        <f t="shared" si="13"/>
        <v>661.2</v>
      </c>
      <c r="N51" s="37">
        <f t="shared" si="13"/>
        <v>6259</v>
      </c>
      <c r="O51" s="38">
        <f t="shared" si="13"/>
        <v>5968</v>
      </c>
      <c r="P51" s="97">
        <f>P41+P37+P27+P17</f>
        <v>48.2</v>
      </c>
      <c r="Q51" s="98">
        <f>Q41+Q37+Q27+Q17</f>
        <v>42.291</v>
      </c>
      <c r="R51" s="97">
        <f>R41+R37+R27+R17</f>
        <v>541.8</v>
      </c>
      <c r="S51" s="98">
        <f>S41+S37+S27+S17</f>
        <v>933.4</v>
      </c>
    </row>
    <row r="53" spans="2:19" ht="15">
      <c r="B53" s="115" t="s">
        <v>0</v>
      </c>
      <c r="C53" s="116"/>
      <c r="D53" s="109" t="s">
        <v>38</v>
      </c>
      <c r="E53" s="110"/>
      <c r="F53" s="113" t="s">
        <v>39</v>
      </c>
      <c r="G53" s="110"/>
      <c r="H53" s="113" t="s">
        <v>40</v>
      </c>
      <c r="I53" s="110"/>
      <c r="J53" s="113" t="s">
        <v>41</v>
      </c>
      <c r="K53" s="110"/>
      <c r="L53" s="113" t="s">
        <v>42</v>
      </c>
      <c r="M53" s="110"/>
      <c r="N53" s="113" t="s">
        <v>43</v>
      </c>
      <c r="O53" s="110"/>
      <c r="P53" s="113" t="s">
        <v>44</v>
      </c>
      <c r="Q53" s="110"/>
      <c r="R53" s="109" t="s">
        <v>16</v>
      </c>
      <c r="S53" s="110"/>
    </row>
    <row r="54" spans="2:19" ht="15">
      <c r="B54" s="117" t="s">
        <v>1</v>
      </c>
      <c r="C54" s="118"/>
      <c r="D54" s="111"/>
      <c r="E54" s="112"/>
      <c r="F54" s="114"/>
      <c r="G54" s="112"/>
      <c r="H54" s="114"/>
      <c r="I54" s="112"/>
      <c r="J54" s="114"/>
      <c r="K54" s="112"/>
      <c r="L54" s="114"/>
      <c r="M54" s="112"/>
      <c r="N54" s="114"/>
      <c r="O54" s="112"/>
      <c r="P54" s="114"/>
      <c r="Q54" s="112"/>
      <c r="R54" s="111"/>
      <c r="S54" s="112"/>
    </row>
    <row r="55" spans="2:19" ht="15">
      <c r="B55" s="119" t="s">
        <v>2</v>
      </c>
      <c r="C55" s="120"/>
      <c r="D55" s="5" t="s">
        <v>17</v>
      </c>
      <c r="E55" s="6" t="s">
        <v>47</v>
      </c>
      <c r="F55" s="5" t="s">
        <v>17</v>
      </c>
      <c r="G55" s="6" t="s">
        <v>47</v>
      </c>
      <c r="H55" s="5" t="s">
        <v>17</v>
      </c>
      <c r="I55" s="6" t="s">
        <v>47</v>
      </c>
      <c r="J55" s="5" t="s">
        <v>17</v>
      </c>
      <c r="K55" s="6" t="s">
        <v>47</v>
      </c>
      <c r="L55" s="5" t="s">
        <v>17</v>
      </c>
      <c r="M55" s="6" t="s">
        <v>47</v>
      </c>
      <c r="N55" s="5" t="s">
        <v>17</v>
      </c>
      <c r="O55" s="6" t="s">
        <v>47</v>
      </c>
      <c r="P55" s="7" t="s">
        <v>17</v>
      </c>
      <c r="Q55" s="8" t="s">
        <v>47</v>
      </c>
      <c r="R55" s="7" t="s">
        <v>18</v>
      </c>
      <c r="S55" s="8" t="s">
        <v>52</v>
      </c>
    </row>
    <row r="56" spans="2:19" ht="15">
      <c r="B56" s="107" t="s">
        <v>3</v>
      </c>
      <c r="C56" s="108"/>
      <c r="D56" s="73"/>
      <c r="E56" s="74"/>
      <c r="F56" s="1"/>
      <c r="G56" s="9"/>
      <c r="H56" s="1"/>
      <c r="I56" s="9"/>
      <c r="J56" s="1"/>
      <c r="K56" s="9"/>
      <c r="L56" s="75"/>
      <c r="M56" s="76"/>
      <c r="N56" s="1"/>
      <c r="O56" s="48"/>
      <c r="P56" s="10"/>
      <c r="Q56" s="11"/>
      <c r="R56" s="49"/>
      <c r="S56" s="11"/>
    </row>
    <row r="57" spans="2:19" s="18" customFormat="1" ht="15">
      <c r="B57" s="13" t="s">
        <v>4</v>
      </c>
      <c r="C57" s="3" t="s">
        <v>5</v>
      </c>
      <c r="D57" s="77"/>
      <c r="E57" s="78"/>
      <c r="F57" s="77"/>
      <c r="G57" s="78"/>
      <c r="H57" s="77">
        <v>0.2</v>
      </c>
      <c r="I57" s="78">
        <v>0.2</v>
      </c>
      <c r="J57" s="77">
        <v>57.4</v>
      </c>
      <c r="K57" s="78">
        <v>43</v>
      </c>
      <c r="L57" s="77">
        <v>106.8</v>
      </c>
      <c r="M57" s="78">
        <v>111</v>
      </c>
      <c r="N57" s="77">
        <v>710</v>
      </c>
      <c r="O57" s="99">
        <v>710</v>
      </c>
      <c r="P57" s="16">
        <f>N57+L57+J57+H57+F57+D57+R9+P9+N9+L9+J9+H9+F9+D9</f>
        <v>3778.9</v>
      </c>
      <c r="Q57" s="17">
        <f>O57+M57+K57+I57+G57+E57+S9+Q9+O9+M9+K9+I9+G9+E9</f>
        <v>3611.3999999999996</v>
      </c>
      <c r="R57" s="60">
        <f>-(Q57-P57)/P57</f>
        <v>0.04432506814152278</v>
      </c>
      <c r="S57" s="17">
        <f>-Q57+P57</f>
        <v>167.50000000000045</v>
      </c>
    </row>
    <row r="58" spans="2:19" s="18" customFormat="1" ht="15">
      <c r="B58" s="13"/>
      <c r="C58" s="3" t="s">
        <v>6</v>
      </c>
      <c r="D58" s="77"/>
      <c r="E58" s="78"/>
      <c r="F58" s="77"/>
      <c r="G58" s="78"/>
      <c r="H58" s="77">
        <f aca="true" t="shared" si="14" ref="H58:Q58">H59/H57</f>
        <v>0</v>
      </c>
      <c r="I58" s="78">
        <f t="shared" si="14"/>
        <v>0</v>
      </c>
      <c r="J58" s="77">
        <f t="shared" si="14"/>
        <v>1.4285714285714286</v>
      </c>
      <c r="K58" s="78">
        <f t="shared" si="14"/>
        <v>1.1627906976744187</v>
      </c>
      <c r="L58" s="77">
        <f t="shared" si="14"/>
        <v>2.9765917602996255</v>
      </c>
      <c r="M58" s="78">
        <f t="shared" si="14"/>
        <v>2.79009009009009</v>
      </c>
      <c r="N58" s="77">
        <f t="shared" si="14"/>
        <v>2.808450704225352</v>
      </c>
      <c r="O58" s="99">
        <f t="shared" si="14"/>
        <v>0</v>
      </c>
      <c r="P58" s="16">
        <f t="shared" si="14"/>
        <v>3.315996718621821</v>
      </c>
      <c r="Q58" s="17">
        <f t="shared" si="14"/>
        <v>2.6412410699451736</v>
      </c>
      <c r="R58" s="60"/>
      <c r="S58" s="17"/>
    </row>
    <row r="59" spans="2:19" s="18" customFormat="1" ht="15">
      <c r="B59" s="13"/>
      <c r="C59" s="3" t="s">
        <v>7</v>
      </c>
      <c r="D59" s="77"/>
      <c r="E59" s="78"/>
      <c r="F59" s="77"/>
      <c r="G59" s="78"/>
      <c r="H59" s="77"/>
      <c r="I59" s="78"/>
      <c r="J59" s="77">
        <v>82</v>
      </c>
      <c r="K59" s="78">
        <v>50</v>
      </c>
      <c r="L59" s="77">
        <v>317.9</v>
      </c>
      <c r="M59" s="78">
        <v>309.7</v>
      </c>
      <c r="N59" s="77">
        <v>1994</v>
      </c>
      <c r="O59" s="99"/>
      <c r="P59" s="16">
        <f>N59+L59+J59+H59+F59+D59+R11+P11+N11+L11+J11+H11+F11+D11</f>
        <v>12530.82</v>
      </c>
      <c r="Q59" s="17">
        <f>O59+M59+K59+I59+G59+E59+S11+Q11+O11+M11+K11+I11+G11+E11</f>
        <v>9538.578</v>
      </c>
      <c r="R59" s="60">
        <f>-(Q59-P59)/P59</f>
        <v>0.2387905979018133</v>
      </c>
      <c r="S59" s="17">
        <f>-Q59+P59</f>
        <v>2992.242</v>
      </c>
    </row>
    <row r="60" spans="2:19" s="18" customFormat="1" ht="15">
      <c r="B60" s="26" t="s">
        <v>8</v>
      </c>
      <c r="C60" s="50" t="s">
        <v>5</v>
      </c>
      <c r="D60" s="79"/>
      <c r="E60" s="80"/>
      <c r="F60" s="79"/>
      <c r="G60" s="80"/>
      <c r="H60" s="79"/>
      <c r="I60" s="80"/>
      <c r="J60" s="79"/>
      <c r="K60" s="80"/>
      <c r="L60" s="79"/>
      <c r="M60" s="80"/>
      <c r="N60" s="79"/>
      <c r="O60" s="100"/>
      <c r="P60" s="24">
        <f>N60+L60+J60+H60+F60+D60+R12+P12+N12+L12+J12+H12+F12+D12</f>
        <v>19.13</v>
      </c>
      <c r="Q60" s="25">
        <f>O60+M60+K60+I60+G60+E60+S12+Q12+O12+M12+K12+I12+G12+E12</f>
        <v>24.78</v>
      </c>
      <c r="R60" s="61">
        <f>-(Q60-P60)/P60</f>
        <v>-0.29534762153685323</v>
      </c>
      <c r="S60" s="25">
        <f>-Q60+P60</f>
        <v>-5.650000000000002</v>
      </c>
    </row>
    <row r="61" spans="2:19" s="18" customFormat="1" ht="15">
      <c r="B61" s="26"/>
      <c r="C61" s="50" t="s">
        <v>6</v>
      </c>
      <c r="D61" s="79"/>
      <c r="E61" s="80"/>
      <c r="F61" s="79"/>
      <c r="G61" s="80"/>
      <c r="H61" s="79"/>
      <c r="I61" s="80"/>
      <c r="J61" s="79"/>
      <c r="K61" s="80"/>
      <c r="L61" s="79"/>
      <c r="M61" s="80"/>
      <c r="N61" s="79"/>
      <c r="O61" s="100"/>
      <c r="P61" s="24">
        <f>P62/P60</f>
        <v>2.320439100888657</v>
      </c>
      <c r="Q61" s="25">
        <f>Q62/Q60</f>
        <v>2.367635189669088</v>
      </c>
      <c r="R61" s="61"/>
      <c r="S61" s="25"/>
    </row>
    <row r="62" spans="2:19" s="18" customFormat="1" ht="15">
      <c r="B62" s="26"/>
      <c r="C62" s="50" t="s">
        <v>7</v>
      </c>
      <c r="D62" s="79"/>
      <c r="E62" s="80"/>
      <c r="F62" s="79"/>
      <c r="G62" s="80"/>
      <c r="H62" s="79"/>
      <c r="I62" s="80"/>
      <c r="J62" s="79"/>
      <c r="K62" s="80"/>
      <c r="L62" s="79"/>
      <c r="M62" s="80"/>
      <c r="N62" s="79"/>
      <c r="O62" s="100"/>
      <c r="P62" s="24">
        <f>N62+L62+J62+H62+F62+D62+R14+P14+N14+L14+J14+H14+F14+D14</f>
        <v>44.39</v>
      </c>
      <c r="Q62" s="25">
        <f>O62+M62+K62+I62+G62+E62+S14+Q14+O14+M14+K14+I14+G14+E14</f>
        <v>58.67</v>
      </c>
      <c r="R62" s="61">
        <f>-(Q62-P62)/P62</f>
        <v>-0.3216940752421717</v>
      </c>
      <c r="S62" s="25">
        <f>-Q62+P62</f>
        <v>-14.280000000000001</v>
      </c>
    </row>
    <row r="63" spans="2:19" s="53" customFormat="1" ht="15">
      <c r="B63" s="27" t="s">
        <v>9</v>
      </c>
      <c r="C63" s="4" t="s">
        <v>5</v>
      </c>
      <c r="D63" s="81">
        <v>3</v>
      </c>
      <c r="E63" s="82">
        <v>3</v>
      </c>
      <c r="F63" s="81">
        <v>55.8</v>
      </c>
      <c r="G63" s="82">
        <v>58</v>
      </c>
      <c r="H63" s="81">
        <f aca="true" t="shared" si="15" ref="H63:O65">H60+H57</f>
        <v>0.2</v>
      </c>
      <c r="I63" s="82">
        <f t="shared" si="15"/>
        <v>0.2</v>
      </c>
      <c r="J63" s="81">
        <f t="shared" si="15"/>
        <v>57.4</v>
      </c>
      <c r="K63" s="82">
        <f t="shared" si="15"/>
        <v>43</v>
      </c>
      <c r="L63" s="81">
        <f t="shared" si="15"/>
        <v>106.8</v>
      </c>
      <c r="M63" s="82">
        <f t="shared" si="15"/>
        <v>111</v>
      </c>
      <c r="N63" s="81">
        <f t="shared" si="15"/>
        <v>710</v>
      </c>
      <c r="O63" s="101">
        <f t="shared" si="15"/>
        <v>710</v>
      </c>
      <c r="P63" s="51">
        <f>N63+L63+J63+H63+F63+D63+R15+P15+N15+L15+J15+H15+F15+D15</f>
        <v>4088.33</v>
      </c>
      <c r="Q63" s="52">
        <f>O63+M63+K63+I63+G63+E63+S15+Q15+O15+M15+K15+I15+G15+E15</f>
        <v>3893.2570000000005</v>
      </c>
      <c r="R63" s="62">
        <f>-(Q63-P63)/P63</f>
        <v>0.04771459251087838</v>
      </c>
      <c r="S63" s="52">
        <f>-Q63+P63</f>
        <v>195.0729999999994</v>
      </c>
    </row>
    <row r="64" spans="2:19" s="53" customFormat="1" ht="15">
      <c r="B64" s="32"/>
      <c r="C64" s="4" t="s">
        <v>6</v>
      </c>
      <c r="D64" s="81">
        <f aca="true" t="shared" si="16" ref="D64:Q64">D65/D63</f>
        <v>3.3333333333333335</v>
      </c>
      <c r="E64" s="82">
        <f t="shared" si="16"/>
        <v>3.3333333333333335</v>
      </c>
      <c r="F64" s="81">
        <f t="shared" si="16"/>
        <v>2.5842293906810037</v>
      </c>
      <c r="G64" s="82">
        <f t="shared" si="16"/>
        <v>3.103448275862069</v>
      </c>
      <c r="H64" s="81">
        <f t="shared" si="16"/>
        <v>0</v>
      </c>
      <c r="I64" s="82">
        <f t="shared" si="16"/>
        <v>0</v>
      </c>
      <c r="J64" s="81">
        <f t="shared" si="16"/>
        <v>1.4285714285714286</v>
      </c>
      <c r="K64" s="82">
        <f t="shared" si="16"/>
        <v>1.1627906976744187</v>
      </c>
      <c r="L64" s="81">
        <f t="shared" si="16"/>
        <v>2.9765917602996255</v>
      </c>
      <c r="M64" s="82">
        <f t="shared" si="16"/>
        <v>2.79009009009009</v>
      </c>
      <c r="N64" s="81">
        <f t="shared" si="16"/>
        <v>2.808450704225352</v>
      </c>
      <c r="O64" s="101">
        <f t="shared" si="16"/>
        <v>0</v>
      </c>
      <c r="P64" s="51">
        <f t="shared" si="16"/>
        <v>3.3220434749641052</v>
      </c>
      <c r="Q64" s="52">
        <f t="shared" si="16"/>
        <v>2.6896603537860457</v>
      </c>
      <c r="R64" s="62"/>
      <c r="S64" s="52"/>
    </row>
    <row r="65" spans="2:19" s="53" customFormat="1" ht="15">
      <c r="B65" s="33"/>
      <c r="C65" s="34" t="s">
        <v>7</v>
      </c>
      <c r="D65" s="83">
        <v>10</v>
      </c>
      <c r="E65" s="84">
        <v>10</v>
      </c>
      <c r="F65" s="83">
        <v>144.2</v>
      </c>
      <c r="G65" s="84">
        <v>180</v>
      </c>
      <c r="H65" s="83">
        <f t="shared" si="15"/>
        <v>0</v>
      </c>
      <c r="I65" s="84">
        <f t="shared" si="15"/>
        <v>0</v>
      </c>
      <c r="J65" s="83">
        <f t="shared" si="15"/>
        <v>82</v>
      </c>
      <c r="K65" s="84">
        <f t="shared" si="15"/>
        <v>50</v>
      </c>
      <c r="L65" s="83">
        <f t="shared" si="15"/>
        <v>317.9</v>
      </c>
      <c r="M65" s="84">
        <f t="shared" si="15"/>
        <v>309.7</v>
      </c>
      <c r="N65" s="83">
        <f t="shared" si="15"/>
        <v>1994</v>
      </c>
      <c r="O65" s="102">
        <f t="shared" si="15"/>
        <v>0</v>
      </c>
      <c r="P65" s="51">
        <f>N65+L65+J65+H65+F65+D65+R17+P17+N17+L17+J17+H17+F17+D17</f>
        <v>13581.61</v>
      </c>
      <c r="Q65" s="52">
        <f>O65+M65+K65+I65+G65+E65+S17+Q17+O17+M17+K17+I17+G17+E17</f>
        <v>10471.539</v>
      </c>
      <c r="R65" s="62">
        <f>-(Q65-P65)/P65</f>
        <v>0.22899133460613283</v>
      </c>
      <c r="S65" s="54">
        <f>-Q65+P65</f>
        <v>3110.071</v>
      </c>
    </row>
    <row r="66" spans="2:19" ht="15">
      <c r="B66" s="107" t="s">
        <v>10</v>
      </c>
      <c r="C66" s="108"/>
      <c r="D66" s="75"/>
      <c r="E66" s="76"/>
      <c r="F66" s="75"/>
      <c r="G66" s="76"/>
      <c r="H66" s="75"/>
      <c r="I66" s="76"/>
      <c r="J66" s="75"/>
      <c r="K66" s="76"/>
      <c r="L66" s="75"/>
      <c r="M66" s="76"/>
      <c r="N66" s="75"/>
      <c r="O66" s="103"/>
      <c r="P66" s="10"/>
      <c r="Q66" s="11"/>
      <c r="R66" s="63"/>
      <c r="S66" s="11"/>
    </row>
    <row r="67" spans="2:19" s="18" customFormat="1" ht="15">
      <c r="B67" s="13" t="s">
        <v>4</v>
      </c>
      <c r="C67" s="3" t="s">
        <v>5</v>
      </c>
      <c r="D67" s="77"/>
      <c r="E67" s="78"/>
      <c r="F67" s="77"/>
      <c r="G67" s="78"/>
      <c r="H67" s="77">
        <v>37</v>
      </c>
      <c r="I67" s="78">
        <v>37</v>
      </c>
      <c r="J67" s="77"/>
      <c r="K67" s="78"/>
      <c r="L67" s="77"/>
      <c r="M67" s="78"/>
      <c r="N67" s="77"/>
      <c r="O67" s="99"/>
      <c r="P67" s="16">
        <f>N67+L67+J67+H67+F67+D67+R19+P19+N19+L19+J19+H19+F19+D19</f>
        <v>936.37</v>
      </c>
      <c r="Q67" s="17">
        <f>O67+M67+K67+I67+G67+E67+S19+Q19+O19+M19+K19+I19+G19+E19</f>
        <v>883.87</v>
      </c>
      <c r="R67" s="60">
        <f>-(Q67-P67)/P67</f>
        <v>0.05606758012324188</v>
      </c>
      <c r="S67" s="17">
        <f>-Q67+P67</f>
        <v>52.5</v>
      </c>
    </row>
    <row r="68" spans="2:19" s="18" customFormat="1" ht="15">
      <c r="B68" s="13"/>
      <c r="C68" s="3" t="s">
        <v>6</v>
      </c>
      <c r="D68" s="77"/>
      <c r="E68" s="78"/>
      <c r="F68" s="77"/>
      <c r="G68" s="78"/>
      <c r="H68" s="77">
        <f>H69/H67</f>
        <v>1</v>
      </c>
      <c r="I68" s="78">
        <f>I69/I67</f>
        <v>1</v>
      </c>
      <c r="J68" s="77"/>
      <c r="K68" s="78"/>
      <c r="L68" s="77"/>
      <c r="M68" s="78"/>
      <c r="N68" s="77"/>
      <c r="O68" s="99"/>
      <c r="P68" s="16">
        <f>P69/P67</f>
        <v>2.17778121896259</v>
      </c>
      <c r="Q68" s="17">
        <f>Q69/Q67</f>
        <v>2.1001187957505065</v>
      </c>
      <c r="R68" s="60"/>
      <c r="S68" s="17"/>
    </row>
    <row r="69" spans="2:19" s="18" customFormat="1" ht="15">
      <c r="B69" s="13"/>
      <c r="C69" s="3" t="s">
        <v>7</v>
      </c>
      <c r="D69" s="77"/>
      <c r="E69" s="78"/>
      <c r="F69" s="77"/>
      <c r="G69" s="78"/>
      <c r="H69" s="77">
        <v>37</v>
      </c>
      <c r="I69" s="78">
        <v>37</v>
      </c>
      <c r="J69" s="77"/>
      <c r="K69" s="78"/>
      <c r="L69" s="77"/>
      <c r="M69" s="78"/>
      <c r="N69" s="77"/>
      <c r="O69" s="99"/>
      <c r="P69" s="16">
        <f>N69+L69+J69+H69+F69+D69+R21+P21+N21+L21+J21+H21+F21+D21</f>
        <v>2039.209</v>
      </c>
      <c r="Q69" s="17">
        <f>O69+M69+K69+I69+G69+E69+S21+Q21+O21+M21+K21+I21+G21+E21</f>
        <v>1856.2320000000002</v>
      </c>
      <c r="R69" s="60">
        <f>-(Q69-P69)/P69</f>
        <v>0.0897293999781287</v>
      </c>
      <c r="S69" s="17">
        <f>-Q69+P69</f>
        <v>182.97699999999986</v>
      </c>
    </row>
    <row r="70" spans="2:19" s="18" customFormat="1" ht="15">
      <c r="B70" s="26" t="s">
        <v>8</v>
      </c>
      <c r="C70" s="50" t="s">
        <v>5</v>
      </c>
      <c r="D70" s="79"/>
      <c r="E70" s="80"/>
      <c r="F70" s="79"/>
      <c r="G70" s="80"/>
      <c r="H70" s="79"/>
      <c r="I70" s="80"/>
      <c r="J70" s="79"/>
      <c r="K70" s="80"/>
      <c r="L70" s="79"/>
      <c r="M70" s="80"/>
      <c r="N70" s="79"/>
      <c r="O70" s="100"/>
      <c r="P70" s="24">
        <f>N70+L70+J70+H70+F70+D70+R22+P22+N22+L22+J22+H22+F22+D22</f>
        <v>60.5</v>
      </c>
      <c r="Q70" s="25">
        <f>O70+M70+K70+I70+G70+E70+S22+Q22+O22+M22+K22+I22+G22+E22</f>
        <v>65</v>
      </c>
      <c r="R70" s="61">
        <f>-(Q70-P70)/P70</f>
        <v>-0.0743801652892562</v>
      </c>
      <c r="S70" s="25">
        <f>-Q70+P70</f>
        <v>-4.5</v>
      </c>
    </row>
    <row r="71" spans="2:19" s="18" customFormat="1" ht="15">
      <c r="B71" s="26"/>
      <c r="C71" s="50" t="s">
        <v>6</v>
      </c>
      <c r="D71" s="79"/>
      <c r="E71" s="80"/>
      <c r="F71" s="79"/>
      <c r="G71" s="80"/>
      <c r="H71" s="79"/>
      <c r="I71" s="80"/>
      <c r="J71" s="79"/>
      <c r="K71" s="80"/>
      <c r="L71" s="79"/>
      <c r="M71" s="80"/>
      <c r="N71" s="79"/>
      <c r="O71" s="100"/>
      <c r="P71" s="24">
        <f>P72/P70</f>
        <v>2.630082644628099</v>
      </c>
      <c r="Q71" s="25">
        <f>Q72/Q70</f>
        <v>2.6307692307692307</v>
      </c>
      <c r="R71" s="61"/>
      <c r="S71" s="25"/>
    </row>
    <row r="72" spans="2:19" s="18" customFormat="1" ht="15">
      <c r="B72" s="26"/>
      <c r="C72" s="50" t="s">
        <v>7</v>
      </c>
      <c r="D72" s="79"/>
      <c r="E72" s="80"/>
      <c r="F72" s="79"/>
      <c r="G72" s="80"/>
      <c r="H72" s="79"/>
      <c r="I72" s="80"/>
      <c r="J72" s="79"/>
      <c r="K72" s="80"/>
      <c r="L72" s="79"/>
      <c r="M72" s="80"/>
      <c r="N72" s="79"/>
      <c r="O72" s="100"/>
      <c r="P72" s="24">
        <f>N72+L72+J72+H72+F72+D72+R24+P24+N24+L24+J24+H24+F24+D24</f>
        <v>159.12</v>
      </c>
      <c r="Q72" s="25">
        <f>O72+M72+K72+I72+G72+E72+S24+Q24+O24+M24+K24+I24+G24+E24</f>
        <v>171</v>
      </c>
      <c r="R72" s="61">
        <f>-(Q72-P72)/P72</f>
        <v>-0.07466063348416287</v>
      </c>
      <c r="S72" s="25">
        <f>-Q72+P72</f>
        <v>-11.879999999999995</v>
      </c>
    </row>
    <row r="73" spans="2:19" s="53" customFormat="1" ht="15">
      <c r="B73" s="27" t="s">
        <v>9</v>
      </c>
      <c r="C73" s="4" t="s">
        <v>5</v>
      </c>
      <c r="D73" s="81"/>
      <c r="E73" s="82"/>
      <c r="F73" s="81">
        <v>23.4</v>
      </c>
      <c r="G73" s="82">
        <v>21.8</v>
      </c>
      <c r="H73" s="81">
        <f>H70+H67</f>
        <v>37</v>
      </c>
      <c r="I73" s="82">
        <f>I70+I67</f>
        <v>37</v>
      </c>
      <c r="J73" s="81"/>
      <c r="K73" s="82"/>
      <c r="L73" s="81"/>
      <c r="M73" s="82"/>
      <c r="N73" s="81"/>
      <c r="O73" s="101"/>
      <c r="P73" s="51">
        <f>N73+L73+J73+H73+F73+D73+R25+P25+N25+L25+J25+H25+F25+D25</f>
        <v>1781.47</v>
      </c>
      <c r="Q73" s="52">
        <f>O73+M73+K73+I73+G73+E73+S25+Q25+O25+M25+K25+I25+G25+E25</f>
        <v>1570.67</v>
      </c>
      <c r="R73" s="62">
        <f>-(Q73-P73)/P73</f>
        <v>0.1183292449493957</v>
      </c>
      <c r="S73" s="52">
        <f>-Q73+P73</f>
        <v>210.79999999999995</v>
      </c>
    </row>
    <row r="74" spans="2:19" s="53" customFormat="1" ht="15">
      <c r="B74" s="32"/>
      <c r="C74" s="4" t="s">
        <v>6</v>
      </c>
      <c r="D74" s="81"/>
      <c r="E74" s="82"/>
      <c r="F74" s="81">
        <f aca="true" t="shared" si="17" ref="F74:Q74">F75/F73</f>
        <v>2.358974358974359</v>
      </c>
      <c r="G74" s="82">
        <f t="shared" si="17"/>
        <v>2.3990825688073394</v>
      </c>
      <c r="H74" s="81">
        <f t="shared" si="17"/>
        <v>1</v>
      </c>
      <c r="I74" s="82">
        <f t="shared" si="17"/>
        <v>1</v>
      </c>
      <c r="J74" s="81"/>
      <c r="K74" s="82"/>
      <c r="L74" s="81"/>
      <c r="M74" s="82"/>
      <c r="N74" s="81"/>
      <c r="O74" s="101"/>
      <c r="P74" s="51">
        <f t="shared" si="17"/>
        <v>1.7140501945022928</v>
      </c>
      <c r="Q74" s="52">
        <f t="shared" si="17"/>
        <v>1.744180508954777</v>
      </c>
      <c r="R74" s="62"/>
      <c r="S74" s="52"/>
    </row>
    <row r="75" spans="2:19" s="53" customFormat="1" ht="15">
      <c r="B75" s="33"/>
      <c r="C75" s="34" t="s">
        <v>7</v>
      </c>
      <c r="D75" s="83"/>
      <c r="E75" s="84"/>
      <c r="F75" s="83">
        <v>55.2</v>
      </c>
      <c r="G75" s="84">
        <v>52.3</v>
      </c>
      <c r="H75" s="83">
        <f>H72+H69</f>
        <v>37</v>
      </c>
      <c r="I75" s="84">
        <f>I72+I69</f>
        <v>37</v>
      </c>
      <c r="J75" s="83"/>
      <c r="K75" s="84"/>
      <c r="L75" s="83"/>
      <c r="M75" s="84"/>
      <c r="N75" s="83"/>
      <c r="O75" s="102"/>
      <c r="P75" s="51">
        <f>N75+L75+J75+H75+F75+D75+R27+P27+N27+L27+J27+H27+F27+D27</f>
        <v>3053.5289999999995</v>
      </c>
      <c r="Q75" s="52">
        <f>O75+M75+K75+I75+G75+E75+S27+Q27+O27+M27+K27+I27+G27+E27</f>
        <v>2739.5319999999997</v>
      </c>
      <c r="R75" s="62">
        <f>-(Q75-P75)/P75</f>
        <v>0.10283085570826407</v>
      </c>
      <c r="S75" s="54">
        <f>-Q75+P75</f>
        <v>313.99699999999984</v>
      </c>
    </row>
    <row r="76" spans="2:19" ht="15">
      <c r="B76" s="107" t="s">
        <v>11</v>
      </c>
      <c r="C76" s="108"/>
      <c r="D76" s="75"/>
      <c r="E76" s="76"/>
      <c r="F76" s="75"/>
      <c r="G76" s="76"/>
      <c r="H76" s="75"/>
      <c r="I76" s="76"/>
      <c r="J76" s="75"/>
      <c r="K76" s="76"/>
      <c r="L76" s="75"/>
      <c r="M76" s="76"/>
      <c r="N76" s="75"/>
      <c r="O76" s="103"/>
      <c r="P76" s="10"/>
      <c r="Q76" s="11"/>
      <c r="R76" s="63"/>
      <c r="S76" s="11"/>
    </row>
    <row r="77" spans="2:19" s="18" customFormat="1" ht="15">
      <c r="B77" s="13" t="s">
        <v>4</v>
      </c>
      <c r="C77" s="3" t="s">
        <v>5</v>
      </c>
      <c r="D77" s="77"/>
      <c r="E77" s="78"/>
      <c r="F77" s="77"/>
      <c r="G77" s="78"/>
      <c r="H77" s="77"/>
      <c r="I77" s="78"/>
      <c r="J77" s="77"/>
      <c r="K77" s="78"/>
      <c r="L77" s="77"/>
      <c r="M77" s="78"/>
      <c r="N77" s="77"/>
      <c r="O77" s="99"/>
      <c r="P77" s="16">
        <f>N77+L77+J77+H77+F77+D77+R29+P29+N29+L29+J29+H29+F29+D29</f>
        <v>186.2</v>
      </c>
      <c r="Q77" s="17">
        <f>O77+M77+K77+I77+G77+E77+S29+Q29+O29+M29+K29+I29+G29+E29</f>
        <v>285.2</v>
      </c>
      <c r="R77" s="60">
        <f>-(Q77-P77)/P77</f>
        <v>-0.5316863587540279</v>
      </c>
      <c r="S77" s="17">
        <f>-Q77+P77</f>
        <v>-99</v>
      </c>
    </row>
    <row r="78" spans="2:19" s="18" customFormat="1" ht="15">
      <c r="B78" s="13"/>
      <c r="C78" s="3" t="s">
        <v>6</v>
      </c>
      <c r="D78" s="77"/>
      <c r="E78" s="78"/>
      <c r="F78" s="77"/>
      <c r="G78" s="78"/>
      <c r="H78" s="77"/>
      <c r="I78" s="78"/>
      <c r="J78" s="77"/>
      <c r="K78" s="78"/>
      <c r="L78" s="77"/>
      <c r="M78" s="78"/>
      <c r="N78" s="77"/>
      <c r="O78" s="99"/>
      <c r="P78" s="16">
        <f>P79/P77</f>
        <v>2.3789473684210525</v>
      </c>
      <c r="Q78" s="17">
        <f>Q79/Q77</f>
        <v>2.6888849929873775</v>
      </c>
      <c r="R78" s="60"/>
      <c r="S78" s="17"/>
    </row>
    <row r="79" spans="2:19" s="18" customFormat="1" ht="15">
      <c r="B79" s="13"/>
      <c r="C79" s="3" t="s">
        <v>7</v>
      </c>
      <c r="D79" s="77"/>
      <c r="E79" s="78"/>
      <c r="F79" s="77"/>
      <c r="G79" s="78"/>
      <c r="H79" s="77"/>
      <c r="I79" s="78"/>
      <c r="J79" s="77"/>
      <c r="K79" s="78"/>
      <c r="L79" s="77"/>
      <c r="M79" s="78"/>
      <c r="N79" s="77"/>
      <c r="O79" s="99"/>
      <c r="P79" s="16">
        <f>N79+L79+J79+H79+F79+D79+R31+P31+N31+L31+J31+H31+F31+D31</f>
        <v>442.96</v>
      </c>
      <c r="Q79" s="17">
        <f>O79+M79+K79+I79+G79+E79+S31+Q31+O31+M31+K31+I31+G31+E31</f>
        <v>766.87</v>
      </c>
      <c r="R79" s="60">
        <f>-(Q79-P79)/P79</f>
        <v>-0.7312398410691712</v>
      </c>
      <c r="S79" s="17">
        <f>-Q79+P79</f>
        <v>-323.91</v>
      </c>
    </row>
    <row r="80" spans="2:19" s="18" customFormat="1" ht="15">
      <c r="B80" s="26" t="s">
        <v>8</v>
      </c>
      <c r="C80" s="50" t="s">
        <v>5</v>
      </c>
      <c r="D80" s="79"/>
      <c r="E80" s="80"/>
      <c r="F80" s="79"/>
      <c r="G80" s="80"/>
      <c r="H80" s="79"/>
      <c r="I80" s="80"/>
      <c r="J80" s="79"/>
      <c r="K80" s="80"/>
      <c r="L80" s="79"/>
      <c r="M80" s="80"/>
      <c r="N80" s="79"/>
      <c r="O80" s="100"/>
      <c r="P80" s="24">
        <f>N80+L80+J80+H80+F80+D80+R32+P32+N32+L32+J32+H32+F32+D32</f>
        <v>0</v>
      </c>
      <c r="Q80" s="25">
        <f>O80+M80+K80+I80+G80+E80+S32+Q32+O32+M32+K32+I32+G32+E32</f>
        <v>0</v>
      </c>
      <c r="R80" s="61"/>
      <c r="S80" s="25">
        <f>-Q80+P80</f>
        <v>0</v>
      </c>
    </row>
    <row r="81" spans="2:19" s="18" customFormat="1" ht="15">
      <c r="B81" s="26"/>
      <c r="C81" s="50" t="s">
        <v>6</v>
      </c>
      <c r="D81" s="79"/>
      <c r="E81" s="80"/>
      <c r="F81" s="79"/>
      <c r="G81" s="80"/>
      <c r="H81" s="79"/>
      <c r="I81" s="80"/>
      <c r="J81" s="79"/>
      <c r="K81" s="80"/>
      <c r="L81" s="79"/>
      <c r="M81" s="80"/>
      <c r="N81" s="79"/>
      <c r="O81" s="100"/>
      <c r="P81" s="24"/>
      <c r="Q81" s="25"/>
      <c r="R81" s="61"/>
      <c r="S81" s="25"/>
    </row>
    <row r="82" spans="2:19" s="18" customFormat="1" ht="15">
      <c r="B82" s="26"/>
      <c r="C82" s="50" t="s">
        <v>7</v>
      </c>
      <c r="D82" s="79"/>
      <c r="E82" s="80"/>
      <c r="F82" s="79"/>
      <c r="G82" s="80"/>
      <c r="H82" s="79"/>
      <c r="I82" s="80"/>
      <c r="J82" s="79"/>
      <c r="K82" s="80"/>
      <c r="L82" s="79"/>
      <c r="M82" s="80"/>
      <c r="N82" s="79"/>
      <c r="O82" s="100"/>
      <c r="P82" s="24">
        <f>N82+L82+J82+H82+F82+D82+R34+P34+N34+L34+J34+H34+F34+D34</f>
        <v>0</v>
      </c>
      <c r="Q82" s="25">
        <f>O82+M82+K82+I82+G82+E82+S34+Q34+O34+M34+K34+I34+G34+E34</f>
        <v>0</v>
      </c>
      <c r="R82" s="61"/>
      <c r="S82" s="25">
        <f>-Q82+P82</f>
        <v>0</v>
      </c>
    </row>
    <row r="83" spans="2:19" s="53" customFormat="1" ht="15">
      <c r="B83" s="27" t="s">
        <v>9</v>
      </c>
      <c r="C83" s="4" t="s">
        <v>5</v>
      </c>
      <c r="D83" s="81"/>
      <c r="E83" s="82"/>
      <c r="F83" s="81">
        <v>37</v>
      </c>
      <c r="G83" s="82">
        <v>42</v>
      </c>
      <c r="H83" s="81"/>
      <c r="I83" s="82"/>
      <c r="J83" s="81"/>
      <c r="K83" s="82"/>
      <c r="L83" s="81"/>
      <c r="M83" s="82"/>
      <c r="N83" s="81"/>
      <c r="O83" s="101"/>
      <c r="P83" s="51">
        <f>N83+L83+J83+H83+F83+D83+R35+P35+N35+L35+J35+H35+F35+D35</f>
        <v>223.7</v>
      </c>
      <c r="Q83" s="52">
        <f>O83+M83+K83+I83+G83+E83+S35+Q35+O35+M35+K35+I35+G35+E35</f>
        <v>327.7</v>
      </c>
      <c r="R83" s="62">
        <f>-(Q83-P83)/P83</f>
        <v>-0.46490835940992403</v>
      </c>
      <c r="S83" s="52">
        <f>-Q83+P83</f>
        <v>-104</v>
      </c>
    </row>
    <row r="84" spans="2:19" s="53" customFormat="1" ht="15">
      <c r="B84" s="27"/>
      <c r="C84" s="4" t="s">
        <v>6</v>
      </c>
      <c r="D84" s="81"/>
      <c r="E84" s="82"/>
      <c r="F84" s="81">
        <f>F85/F83</f>
        <v>2.8324324324324324</v>
      </c>
      <c r="G84" s="82">
        <f>G85/G83</f>
        <v>2.0476190476190474</v>
      </c>
      <c r="H84" s="81"/>
      <c r="I84" s="82"/>
      <c r="J84" s="81"/>
      <c r="K84" s="82"/>
      <c r="L84" s="81"/>
      <c r="M84" s="82"/>
      <c r="N84" s="81"/>
      <c r="O84" s="101"/>
      <c r="P84" s="51">
        <f>P85/P83</f>
        <v>2.4540008940545377</v>
      </c>
      <c r="Q84" s="52">
        <f>Q85/Q83</f>
        <v>2.606255721696674</v>
      </c>
      <c r="R84" s="62"/>
      <c r="S84" s="52"/>
    </row>
    <row r="85" spans="2:19" s="53" customFormat="1" ht="15">
      <c r="B85" s="39"/>
      <c r="C85" s="34" t="s">
        <v>7</v>
      </c>
      <c r="D85" s="83"/>
      <c r="E85" s="84"/>
      <c r="F85" s="83">
        <v>104.8</v>
      </c>
      <c r="G85" s="84">
        <v>86</v>
      </c>
      <c r="H85" s="83"/>
      <c r="I85" s="84"/>
      <c r="J85" s="83"/>
      <c r="K85" s="84"/>
      <c r="L85" s="83"/>
      <c r="M85" s="84"/>
      <c r="N85" s="83"/>
      <c r="O85" s="102"/>
      <c r="P85" s="51">
        <f>N85+L85+J85+H85+F85+D85+R37+P37+N37+L37+J37+H37+F37+D37</f>
        <v>548.96</v>
      </c>
      <c r="Q85" s="52">
        <f>O85+M85+K85+I85+G85+E85+S37+Q37+O37+M37+K37+I37+G37+E37</f>
        <v>854.07</v>
      </c>
      <c r="R85" s="62">
        <f>-(Q85-P85)/P85</f>
        <v>-0.5557964150393471</v>
      </c>
      <c r="S85" s="54">
        <f>-Q85+P85</f>
        <v>-305.11</v>
      </c>
    </row>
    <row r="86" spans="2:19" s="53" customFormat="1" ht="15">
      <c r="B86" s="107" t="s">
        <v>12</v>
      </c>
      <c r="C86" s="108"/>
      <c r="D86" s="85"/>
      <c r="E86" s="86"/>
      <c r="F86" s="85"/>
      <c r="G86" s="86"/>
      <c r="H86" s="85"/>
      <c r="I86" s="86"/>
      <c r="J86" s="85"/>
      <c r="K86" s="86"/>
      <c r="L86" s="85"/>
      <c r="M86" s="86"/>
      <c r="N86" s="85"/>
      <c r="O86" s="104"/>
      <c r="P86" s="55"/>
      <c r="Q86" s="56"/>
      <c r="R86" s="64"/>
      <c r="S86" s="56"/>
    </row>
    <row r="87" spans="2:19" s="53" customFormat="1" ht="15">
      <c r="B87" s="32"/>
      <c r="C87" s="4" t="s">
        <v>5</v>
      </c>
      <c r="D87" s="81"/>
      <c r="E87" s="82"/>
      <c r="F87" s="81"/>
      <c r="G87" s="82"/>
      <c r="H87" s="81"/>
      <c r="I87" s="82"/>
      <c r="J87" s="81"/>
      <c r="K87" s="82"/>
      <c r="L87" s="81">
        <v>11.9</v>
      </c>
      <c r="M87" s="82">
        <v>11.6</v>
      </c>
      <c r="N87" s="81">
        <v>29</v>
      </c>
      <c r="O87" s="101">
        <v>24</v>
      </c>
      <c r="P87" s="51">
        <f>N87+L87+J87+H87+F87+D87+R39+P39+N39+L39+J39+H39+F39+D39</f>
        <v>51.5</v>
      </c>
      <c r="Q87" s="52">
        <f>O87+M87+K87+I87+G87+E87+S39+Q39+O39+M39+K39+I39+G39+E39</f>
        <v>48.2</v>
      </c>
      <c r="R87" s="62">
        <f>-(Q87-P87)/P87</f>
        <v>0.06407766990291257</v>
      </c>
      <c r="S87" s="52">
        <f>-Q87+P87</f>
        <v>3.299999999999997</v>
      </c>
    </row>
    <row r="88" spans="2:19" s="53" customFormat="1" ht="15">
      <c r="B88" s="32"/>
      <c r="C88" s="4" t="s">
        <v>6</v>
      </c>
      <c r="D88" s="81"/>
      <c r="E88" s="82"/>
      <c r="F88" s="81"/>
      <c r="G88" s="82"/>
      <c r="H88" s="81"/>
      <c r="I88" s="82"/>
      <c r="J88" s="81"/>
      <c r="K88" s="82"/>
      <c r="L88" s="81">
        <f aca="true" t="shared" si="18" ref="L88:Q88">L89/L87</f>
        <v>1.403361344537815</v>
      </c>
      <c r="M88" s="82">
        <f t="shared" si="18"/>
        <v>1.4396551724137931</v>
      </c>
      <c r="N88" s="81">
        <f t="shared" si="18"/>
        <v>0</v>
      </c>
      <c r="O88" s="101">
        <f t="shared" si="18"/>
        <v>0</v>
      </c>
      <c r="P88" s="51">
        <f t="shared" si="18"/>
        <v>0.32427184466019415</v>
      </c>
      <c r="Q88" s="52">
        <f t="shared" si="18"/>
        <v>0.34647302904564314</v>
      </c>
      <c r="R88" s="62"/>
      <c r="S88" s="52"/>
    </row>
    <row r="89" spans="2:19" s="53" customFormat="1" ht="15">
      <c r="B89" s="33"/>
      <c r="C89" s="34" t="s">
        <v>7</v>
      </c>
      <c r="D89" s="83"/>
      <c r="E89" s="84"/>
      <c r="F89" s="83"/>
      <c r="G89" s="84"/>
      <c r="H89" s="83"/>
      <c r="I89" s="84"/>
      <c r="J89" s="83"/>
      <c r="K89" s="84"/>
      <c r="L89" s="83">
        <v>16.7</v>
      </c>
      <c r="M89" s="84">
        <v>16.7</v>
      </c>
      <c r="N89" s="83"/>
      <c r="O89" s="102"/>
      <c r="P89" s="51">
        <f>N89+L89+J89+H89+F89+D89+R41+P41+N41+L41+J41+H41+F41+D41</f>
        <v>16.7</v>
      </c>
      <c r="Q89" s="52">
        <f>O89+M89+K89+I89+G89+E89+S41+Q41+O41+M41+K41+I41+G41+E41</f>
        <v>16.7</v>
      </c>
      <c r="R89" s="62">
        <f>-(Q89-P89)/P89</f>
        <v>0</v>
      </c>
      <c r="S89" s="54">
        <f>-Q89+P89</f>
        <v>0</v>
      </c>
    </row>
    <row r="90" spans="2:19" ht="15">
      <c r="B90" s="40" t="s">
        <v>13</v>
      </c>
      <c r="C90" s="41"/>
      <c r="D90" s="75"/>
      <c r="E90" s="76"/>
      <c r="F90" s="75"/>
      <c r="G90" s="76"/>
      <c r="H90" s="75"/>
      <c r="I90" s="76"/>
      <c r="J90" s="75"/>
      <c r="K90" s="76"/>
      <c r="L90" s="75"/>
      <c r="M90" s="76"/>
      <c r="N90" s="75"/>
      <c r="O90" s="103"/>
      <c r="P90" s="10"/>
      <c r="Q90" s="11"/>
      <c r="R90" s="65"/>
      <c r="S90" s="11"/>
    </row>
    <row r="91" spans="2:19" s="18" customFormat="1" ht="15">
      <c r="B91" s="13" t="s">
        <v>4</v>
      </c>
      <c r="C91" s="3" t="s">
        <v>5</v>
      </c>
      <c r="D91" s="77"/>
      <c r="E91" s="78"/>
      <c r="F91" s="77"/>
      <c r="G91" s="78"/>
      <c r="H91" s="77">
        <f aca="true" t="shared" si="19" ref="H91:O91">H77+H67+H57</f>
        <v>37.2</v>
      </c>
      <c r="I91" s="78">
        <f t="shared" si="19"/>
        <v>37.2</v>
      </c>
      <c r="J91" s="77">
        <f t="shared" si="19"/>
        <v>57.4</v>
      </c>
      <c r="K91" s="78">
        <f t="shared" si="19"/>
        <v>43</v>
      </c>
      <c r="L91" s="77">
        <f t="shared" si="19"/>
        <v>106.8</v>
      </c>
      <c r="M91" s="78">
        <f t="shared" si="19"/>
        <v>111</v>
      </c>
      <c r="N91" s="77">
        <f t="shared" si="19"/>
        <v>710</v>
      </c>
      <c r="O91" s="99">
        <f t="shared" si="19"/>
        <v>710</v>
      </c>
      <c r="P91" s="16">
        <f>N91+L91+J91+H91+F91+D91+R43+P43+N43+L43+J43+H43+F43+D43</f>
        <v>4901.469999999999</v>
      </c>
      <c r="Q91" s="17">
        <f>O91+M91+K91+I91+G91+E91+S43+Q43+O43+M43+K43+I43+G43+E43</f>
        <v>4780.469999999999</v>
      </c>
      <c r="R91" s="66">
        <f>-(Q91-P91)/P91</f>
        <v>0.02468647160953755</v>
      </c>
      <c r="S91" s="17">
        <f>-Q91+P91</f>
        <v>121</v>
      </c>
    </row>
    <row r="92" spans="2:19" s="18" customFormat="1" ht="15">
      <c r="B92" s="13"/>
      <c r="C92" s="3" t="s">
        <v>6</v>
      </c>
      <c r="D92" s="77"/>
      <c r="E92" s="78"/>
      <c r="F92" s="77"/>
      <c r="G92" s="78"/>
      <c r="H92" s="77">
        <f aca="true" t="shared" si="20" ref="H92:Q92">H93/H91</f>
        <v>0.9946236559139784</v>
      </c>
      <c r="I92" s="78">
        <f t="shared" si="20"/>
        <v>0.9946236559139784</v>
      </c>
      <c r="J92" s="77">
        <f t="shared" si="20"/>
        <v>1.4285714285714286</v>
      </c>
      <c r="K92" s="78">
        <f t="shared" si="20"/>
        <v>1.1627906976744187</v>
      </c>
      <c r="L92" s="77">
        <f t="shared" si="20"/>
        <v>2.9765917602996255</v>
      </c>
      <c r="M92" s="78">
        <f t="shared" si="20"/>
        <v>2.79009009009009</v>
      </c>
      <c r="N92" s="77">
        <f t="shared" si="20"/>
        <v>2.808450704225352</v>
      </c>
      <c r="O92" s="99">
        <f t="shared" si="20"/>
        <v>0</v>
      </c>
      <c r="P92" s="16">
        <f t="shared" si="20"/>
        <v>3.0629564191966905</v>
      </c>
      <c r="Q92" s="17">
        <f t="shared" si="20"/>
        <v>2.5440343731892474</v>
      </c>
      <c r="R92" s="66"/>
      <c r="S92" s="17"/>
    </row>
    <row r="93" spans="2:19" s="18" customFormat="1" ht="15">
      <c r="B93" s="13"/>
      <c r="C93" s="3" t="s">
        <v>7</v>
      </c>
      <c r="D93" s="77"/>
      <c r="E93" s="78"/>
      <c r="F93" s="77"/>
      <c r="G93" s="78"/>
      <c r="H93" s="77">
        <f aca="true" t="shared" si="21" ref="H93:O93">H79+H69+H59</f>
        <v>37</v>
      </c>
      <c r="I93" s="78">
        <f t="shared" si="21"/>
        <v>37</v>
      </c>
      <c r="J93" s="77">
        <f t="shared" si="21"/>
        <v>82</v>
      </c>
      <c r="K93" s="78">
        <f t="shared" si="21"/>
        <v>50</v>
      </c>
      <c r="L93" s="77">
        <f t="shared" si="21"/>
        <v>317.9</v>
      </c>
      <c r="M93" s="78">
        <f t="shared" si="21"/>
        <v>309.7</v>
      </c>
      <c r="N93" s="77">
        <f t="shared" si="21"/>
        <v>1994</v>
      </c>
      <c r="O93" s="99">
        <f t="shared" si="21"/>
        <v>0</v>
      </c>
      <c r="P93" s="16">
        <f>N93+L93+J93+H93+F93+D93+R45+P45+N45+L45+J45+H45+F45+D45</f>
        <v>15012.989</v>
      </c>
      <c r="Q93" s="17">
        <f>O93+M93+K93+I93+G93+E93+S45+Q45+O45+M45+K45+I45+G45+E45</f>
        <v>12161.68</v>
      </c>
      <c r="R93" s="66">
        <f>-(Q93-P93)/P93</f>
        <v>0.18992280617803686</v>
      </c>
      <c r="S93" s="17">
        <f>-Q93+P93</f>
        <v>2851.3089999999993</v>
      </c>
    </row>
    <row r="94" spans="2:19" s="18" customFormat="1" ht="15">
      <c r="B94" s="26" t="s">
        <v>8</v>
      </c>
      <c r="C94" s="50" t="s">
        <v>5</v>
      </c>
      <c r="D94" s="79"/>
      <c r="E94" s="80"/>
      <c r="F94" s="79"/>
      <c r="G94" s="80"/>
      <c r="H94" s="79"/>
      <c r="I94" s="80"/>
      <c r="J94" s="79"/>
      <c r="K94" s="80"/>
      <c r="L94" s="79"/>
      <c r="M94" s="80"/>
      <c r="N94" s="79"/>
      <c r="O94" s="100"/>
      <c r="P94" s="24">
        <f>N94+L94+J94+H94+F94+D94+R46+P46+N46+L46+J46+H46+F46+D46</f>
        <v>79.63</v>
      </c>
      <c r="Q94" s="25">
        <f>O94+M94+K94+I94+G94+E94+S46+Q46+O46+M46+K46+I46+G46+E46</f>
        <v>89.78</v>
      </c>
      <c r="R94" s="67">
        <f>-(Q94-P94)/P94</f>
        <v>-0.12746452342082137</v>
      </c>
      <c r="S94" s="25">
        <f>-Q94+P94</f>
        <v>-10.150000000000006</v>
      </c>
    </row>
    <row r="95" spans="2:19" s="18" customFormat="1" ht="15">
      <c r="B95" s="26"/>
      <c r="C95" s="50" t="s">
        <v>6</v>
      </c>
      <c r="D95" s="79"/>
      <c r="E95" s="80"/>
      <c r="F95" s="79"/>
      <c r="G95" s="80"/>
      <c r="H95" s="79"/>
      <c r="I95" s="80"/>
      <c r="J95" s="79"/>
      <c r="K95" s="80"/>
      <c r="L95" s="79"/>
      <c r="M95" s="80"/>
      <c r="N95" s="79"/>
      <c r="O95" s="100"/>
      <c r="P95" s="24">
        <f>P96/P94</f>
        <v>2.5556950897902806</v>
      </c>
      <c r="Q95" s="25">
        <f>Q96/Q94</f>
        <v>2.558142125194921</v>
      </c>
      <c r="R95" s="67"/>
      <c r="S95" s="25"/>
    </row>
    <row r="96" spans="2:19" s="18" customFormat="1" ht="15">
      <c r="B96" s="26"/>
      <c r="C96" s="50" t="s">
        <v>7</v>
      </c>
      <c r="D96" s="79"/>
      <c r="E96" s="80"/>
      <c r="F96" s="79"/>
      <c r="G96" s="80"/>
      <c r="H96" s="79"/>
      <c r="I96" s="80"/>
      <c r="J96" s="79"/>
      <c r="K96" s="80"/>
      <c r="L96" s="79"/>
      <c r="M96" s="80"/>
      <c r="N96" s="79"/>
      <c r="O96" s="100"/>
      <c r="P96" s="24">
        <f>N96+L96+J96+H96+F96+D96+R48+P48+N48+L48+J48+H48+F48+D48</f>
        <v>203.51000000000002</v>
      </c>
      <c r="Q96" s="25">
        <f>O96+M96+K96+I96+G96+E96+S48+Q48+O48+M48+K48+I48+G48+E48</f>
        <v>229.67</v>
      </c>
      <c r="R96" s="67">
        <f>-(Q96-P96)/P96</f>
        <v>-0.12854405188934187</v>
      </c>
      <c r="S96" s="25">
        <f>-Q96+P96</f>
        <v>-26.159999999999968</v>
      </c>
    </row>
    <row r="97" spans="2:19" s="53" customFormat="1" ht="15">
      <c r="B97" s="42" t="s">
        <v>9</v>
      </c>
      <c r="C97" s="43" t="s">
        <v>5</v>
      </c>
      <c r="D97" s="87">
        <f>D87+D83+D73+D63</f>
        <v>3</v>
      </c>
      <c r="E97" s="88">
        <f>E87+E83+E73+E63</f>
        <v>3</v>
      </c>
      <c r="F97" s="87">
        <f>F87+F83+F73+F63</f>
        <v>116.19999999999999</v>
      </c>
      <c r="G97" s="88">
        <f>G87+G83+G73+G63</f>
        <v>121.8</v>
      </c>
      <c r="H97" s="87">
        <f aca="true" t="shared" si="22" ref="H97:O97">H87+H83+H73+H63</f>
        <v>37.2</v>
      </c>
      <c r="I97" s="88">
        <f t="shared" si="22"/>
        <v>37.2</v>
      </c>
      <c r="J97" s="87">
        <f t="shared" si="22"/>
        <v>57.4</v>
      </c>
      <c r="K97" s="88">
        <f t="shared" si="22"/>
        <v>43</v>
      </c>
      <c r="L97" s="87">
        <f t="shared" si="22"/>
        <v>118.7</v>
      </c>
      <c r="M97" s="88">
        <f t="shared" si="22"/>
        <v>122.6</v>
      </c>
      <c r="N97" s="87">
        <f t="shared" si="22"/>
        <v>739</v>
      </c>
      <c r="O97" s="105">
        <f t="shared" si="22"/>
        <v>734</v>
      </c>
      <c r="P97" s="51">
        <f>N97+L97+J97+H97+F97+D97+R49+P49+N49+L49+J49+H49+F49+D49</f>
        <v>6145</v>
      </c>
      <c r="Q97" s="52">
        <f>O97+M97+K97+I97+G97+E97+S49+Q49+O49+M49+K49+I49+G49+E49</f>
        <v>5839.826999999999</v>
      </c>
      <c r="R97" s="68">
        <f>-(Q97-P97)/P97</f>
        <v>0.049662001627339414</v>
      </c>
      <c r="S97" s="52">
        <f>-Q97+P97</f>
        <v>305.1730000000007</v>
      </c>
    </row>
    <row r="98" spans="2:19" s="53" customFormat="1" ht="15">
      <c r="B98" s="45"/>
      <c r="C98" s="43" t="s">
        <v>6</v>
      </c>
      <c r="D98" s="87">
        <f aca="true" t="shared" si="23" ref="D98:Q98">D99/D97</f>
        <v>3.3333333333333335</v>
      </c>
      <c r="E98" s="88">
        <f t="shared" si="23"/>
        <v>3.3333333333333335</v>
      </c>
      <c r="F98" s="87">
        <f t="shared" si="23"/>
        <v>2.61790017211704</v>
      </c>
      <c r="G98" s="88">
        <f t="shared" si="23"/>
        <v>2.6133004926108376</v>
      </c>
      <c r="H98" s="87">
        <f t="shared" si="23"/>
        <v>0.9946236559139784</v>
      </c>
      <c r="I98" s="88">
        <f t="shared" si="23"/>
        <v>0.9946236559139784</v>
      </c>
      <c r="J98" s="87">
        <f t="shared" si="23"/>
        <v>1.4285714285714286</v>
      </c>
      <c r="K98" s="88">
        <f t="shared" si="23"/>
        <v>1.1627906976744187</v>
      </c>
      <c r="L98" s="87">
        <f t="shared" si="23"/>
        <v>2.8188711036225778</v>
      </c>
      <c r="M98" s="88">
        <f t="shared" si="23"/>
        <v>2.6623164763458402</v>
      </c>
      <c r="N98" s="87">
        <f t="shared" si="23"/>
        <v>2.698240866035183</v>
      </c>
      <c r="O98" s="105">
        <f t="shared" si="23"/>
        <v>0</v>
      </c>
      <c r="P98" s="51">
        <f t="shared" si="23"/>
        <v>2.799153620829943</v>
      </c>
      <c r="Q98" s="52">
        <f t="shared" si="23"/>
        <v>2.411345575819284</v>
      </c>
      <c r="R98" s="68"/>
      <c r="S98" s="52"/>
    </row>
    <row r="99" spans="2:19" s="53" customFormat="1" ht="15">
      <c r="B99" s="46"/>
      <c r="C99" s="47" t="s">
        <v>7</v>
      </c>
      <c r="D99" s="89">
        <f>D89+D85+D75+D65</f>
        <v>10</v>
      </c>
      <c r="E99" s="90">
        <f>E89+E85+E75+E65</f>
        <v>10</v>
      </c>
      <c r="F99" s="89">
        <f>F89+F85+F75+F65</f>
        <v>304.2</v>
      </c>
      <c r="G99" s="90">
        <f>G89+G85+G75+G65</f>
        <v>318.3</v>
      </c>
      <c r="H99" s="89">
        <f aca="true" t="shared" si="24" ref="H99:O99">H89+H85+H75+H65</f>
        <v>37</v>
      </c>
      <c r="I99" s="90">
        <f t="shared" si="24"/>
        <v>37</v>
      </c>
      <c r="J99" s="89">
        <f t="shared" si="24"/>
        <v>82</v>
      </c>
      <c r="K99" s="90">
        <f t="shared" si="24"/>
        <v>50</v>
      </c>
      <c r="L99" s="89">
        <f t="shared" si="24"/>
        <v>334.59999999999997</v>
      </c>
      <c r="M99" s="90">
        <f t="shared" si="24"/>
        <v>326.4</v>
      </c>
      <c r="N99" s="89">
        <f t="shared" si="24"/>
        <v>1994</v>
      </c>
      <c r="O99" s="106">
        <f t="shared" si="24"/>
        <v>0</v>
      </c>
      <c r="P99" s="57">
        <f>N99+L99+J99+H99+F99+D99+R51+P51+N51+L51+J51+H51+F51+D51</f>
        <v>17200.799</v>
      </c>
      <c r="Q99" s="54">
        <f>O99+M99+K99+I99+G99+E99+S51+Q51+O51+M51+K51+I51+G51+E51</f>
        <v>14081.841</v>
      </c>
      <c r="R99" s="69">
        <f>-(Q99-P99)/P99</f>
        <v>0.18132634420063853</v>
      </c>
      <c r="S99" s="54">
        <f>-Q99+P99</f>
        <v>3118.9579999999987</v>
      </c>
    </row>
  </sheetData>
  <sheetProtection/>
  <mergeCells count="31">
    <mergeCell ref="B56:C56"/>
    <mergeCell ref="D5:E6"/>
    <mergeCell ref="F53:G54"/>
    <mergeCell ref="B18:C18"/>
    <mergeCell ref="B8:C8"/>
    <mergeCell ref="B86:C86"/>
    <mergeCell ref="B66:C66"/>
    <mergeCell ref="D53:E54"/>
    <mergeCell ref="B53:C53"/>
    <mergeCell ref="B54:C54"/>
    <mergeCell ref="B76:C76"/>
    <mergeCell ref="B55:C55"/>
    <mergeCell ref="J5:K6"/>
    <mergeCell ref="J53:K54"/>
    <mergeCell ref="B6:C6"/>
    <mergeCell ref="B7:C7"/>
    <mergeCell ref="F5:G6"/>
    <mergeCell ref="H5:I6"/>
    <mergeCell ref="B38:C38"/>
    <mergeCell ref="B28:C28"/>
    <mergeCell ref="H53:I54"/>
    <mergeCell ref="R53:S54"/>
    <mergeCell ref="B2:S3"/>
    <mergeCell ref="L5:M6"/>
    <mergeCell ref="N5:O6"/>
    <mergeCell ref="P5:Q6"/>
    <mergeCell ref="R5:S6"/>
    <mergeCell ref="L53:M54"/>
    <mergeCell ref="N53:O54"/>
    <mergeCell ref="P53:Q54"/>
    <mergeCell ref="B5:C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headerFooter>
    <oddHeader>&amp;R&amp;G</oddHeader>
    <oddFooter>&amp;RPage &amp;P of &amp;N</oddFooter>
  </headerFooter>
  <rowBreaks count="1" manualBreakCount="1">
    <brk id="5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99"/>
  <sheetViews>
    <sheetView zoomScale="80" zoomScaleNormal="80" zoomScalePageLayoutView="0" workbookViewId="0" topLeftCell="A1">
      <pane xSplit="3" ySplit="3" topLeftCell="D5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100" sqref="O100"/>
    </sheetView>
  </sheetViews>
  <sheetFormatPr defaultColWidth="9.140625" defaultRowHeight="15"/>
  <cols>
    <col min="1" max="2" width="9.140625" style="2" customWidth="1"/>
    <col min="3" max="3" width="10.140625" style="2" customWidth="1"/>
    <col min="4" max="11" width="11.28125" style="2" bestFit="1" customWidth="1"/>
    <col min="12" max="14" width="13.421875" style="2" bestFit="1" customWidth="1"/>
    <col min="15" max="15" width="12.140625" style="2" customWidth="1"/>
    <col min="16" max="16384" width="9.140625" style="2" customWidth="1"/>
  </cols>
  <sheetData>
    <row r="2" spans="2:15" ht="15">
      <c r="B2" s="121" t="s">
        <v>50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5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5" spans="2:15" ht="15">
      <c r="B5" s="115" t="s">
        <v>0</v>
      </c>
      <c r="C5" s="116"/>
      <c r="D5" s="109" t="s">
        <v>19</v>
      </c>
      <c r="E5" s="110"/>
      <c r="F5" s="113" t="s">
        <v>20</v>
      </c>
      <c r="G5" s="110"/>
      <c r="H5" s="113" t="s">
        <v>21</v>
      </c>
      <c r="I5" s="110"/>
      <c r="J5" s="113" t="s">
        <v>22</v>
      </c>
      <c r="K5" s="110"/>
      <c r="L5" s="113" t="s">
        <v>23</v>
      </c>
      <c r="M5" s="110"/>
      <c r="N5" s="113" t="s">
        <v>24</v>
      </c>
      <c r="O5" s="110"/>
    </row>
    <row r="6" spans="2:15" ht="15">
      <c r="B6" s="117" t="s">
        <v>1</v>
      </c>
      <c r="C6" s="118"/>
      <c r="D6" s="111"/>
      <c r="E6" s="112"/>
      <c r="F6" s="114"/>
      <c r="G6" s="112"/>
      <c r="H6" s="114"/>
      <c r="I6" s="112"/>
      <c r="J6" s="114"/>
      <c r="K6" s="112"/>
      <c r="L6" s="114"/>
      <c r="M6" s="112"/>
      <c r="N6" s="114"/>
      <c r="O6" s="112"/>
    </row>
    <row r="7" spans="2:15" ht="15">
      <c r="B7" s="119" t="s">
        <v>2</v>
      </c>
      <c r="C7" s="120"/>
      <c r="D7" s="5" t="s">
        <v>17</v>
      </c>
      <c r="E7" s="6" t="s">
        <v>47</v>
      </c>
      <c r="F7" s="5" t="s">
        <v>17</v>
      </c>
      <c r="G7" s="6" t="s">
        <v>47</v>
      </c>
      <c r="H7" s="5" t="s">
        <v>17</v>
      </c>
      <c r="I7" s="6" t="s">
        <v>47</v>
      </c>
      <c r="J7" s="5" t="s">
        <v>17</v>
      </c>
      <c r="K7" s="6" t="s">
        <v>47</v>
      </c>
      <c r="L7" s="5" t="s">
        <v>17</v>
      </c>
      <c r="M7" s="6" t="s">
        <v>47</v>
      </c>
      <c r="N7" s="5" t="s">
        <v>17</v>
      </c>
      <c r="O7" s="6" t="s">
        <v>47</v>
      </c>
    </row>
    <row r="8" spans="2:15" ht="15">
      <c r="B8" s="107" t="s">
        <v>3</v>
      </c>
      <c r="C8" s="108"/>
      <c r="D8" s="1"/>
      <c r="E8" s="9"/>
      <c r="F8" s="1"/>
      <c r="G8" s="9"/>
      <c r="H8" s="1"/>
      <c r="I8" s="9"/>
      <c r="J8" s="1"/>
      <c r="K8" s="9"/>
      <c r="L8" s="1"/>
      <c r="M8" s="9"/>
      <c r="N8" s="73"/>
      <c r="O8" s="74"/>
    </row>
    <row r="9" spans="2:15" s="18" customFormat="1" ht="15">
      <c r="B9" s="13" t="s">
        <v>4</v>
      </c>
      <c r="C9" s="3" t="s">
        <v>5</v>
      </c>
      <c r="D9" s="14"/>
      <c r="E9" s="15"/>
      <c r="F9" s="77">
        <v>86</v>
      </c>
      <c r="G9" s="78">
        <v>86</v>
      </c>
      <c r="H9" s="77"/>
      <c r="I9" s="78"/>
      <c r="J9" s="14"/>
      <c r="K9" s="15"/>
      <c r="L9" s="77">
        <v>256</v>
      </c>
      <c r="M9" s="78">
        <v>250</v>
      </c>
      <c r="N9" s="77">
        <v>163</v>
      </c>
      <c r="O9" s="78"/>
    </row>
    <row r="10" spans="2:15" s="18" customFormat="1" ht="15">
      <c r="B10" s="13"/>
      <c r="C10" s="3" t="s">
        <v>6</v>
      </c>
      <c r="D10" s="14"/>
      <c r="E10" s="15"/>
      <c r="F10" s="77">
        <f aca="true" t="shared" si="0" ref="F10:N10">F11/F9</f>
        <v>1.8906976744186046</v>
      </c>
      <c r="G10" s="78">
        <f t="shared" si="0"/>
        <v>1.744186046511628</v>
      </c>
      <c r="H10" s="77"/>
      <c r="I10" s="78"/>
      <c r="J10" s="14"/>
      <c r="K10" s="15"/>
      <c r="L10" s="77">
        <f t="shared" si="0"/>
        <v>2.5</v>
      </c>
      <c r="M10" s="78">
        <f t="shared" si="0"/>
        <v>2.5</v>
      </c>
      <c r="N10" s="77">
        <f t="shared" si="0"/>
        <v>2.4539877300613497</v>
      </c>
      <c r="O10" s="78"/>
    </row>
    <row r="11" spans="2:15" s="18" customFormat="1" ht="15">
      <c r="B11" s="13"/>
      <c r="C11" s="3" t="s">
        <v>7</v>
      </c>
      <c r="D11" s="14"/>
      <c r="E11" s="15"/>
      <c r="F11" s="77">
        <v>162.6</v>
      </c>
      <c r="G11" s="78">
        <v>150</v>
      </c>
      <c r="H11" s="77"/>
      <c r="I11" s="78"/>
      <c r="J11" s="14"/>
      <c r="K11" s="15"/>
      <c r="L11" s="77">
        <v>640</v>
      </c>
      <c r="M11" s="78">
        <v>625</v>
      </c>
      <c r="N11" s="77">
        <v>400</v>
      </c>
      <c r="O11" s="78"/>
    </row>
    <row r="12" spans="2:15" s="18" customFormat="1" ht="15">
      <c r="B12" s="20" t="s">
        <v>8</v>
      </c>
      <c r="C12" s="21" t="s">
        <v>5</v>
      </c>
      <c r="D12" s="22"/>
      <c r="E12" s="23"/>
      <c r="F12" s="79"/>
      <c r="G12" s="80"/>
      <c r="H12" s="79"/>
      <c r="I12" s="80"/>
      <c r="J12" s="22">
        <v>117.5</v>
      </c>
      <c r="K12" s="23">
        <v>115</v>
      </c>
      <c r="L12" s="79"/>
      <c r="M12" s="80"/>
      <c r="N12" s="79"/>
      <c r="O12" s="80">
        <v>190.7</v>
      </c>
    </row>
    <row r="13" spans="2:15" s="18" customFormat="1" ht="15">
      <c r="B13" s="20"/>
      <c r="C13" s="21" t="s">
        <v>6</v>
      </c>
      <c r="D13" s="22"/>
      <c r="E13" s="23"/>
      <c r="F13" s="79"/>
      <c r="G13" s="80"/>
      <c r="H13" s="79"/>
      <c r="I13" s="80"/>
      <c r="J13" s="22">
        <f>J14/J12</f>
        <v>2.5829787234042554</v>
      </c>
      <c r="K13" s="23">
        <f>K14/K12</f>
        <v>2.1</v>
      </c>
      <c r="L13" s="79"/>
      <c r="M13" s="80"/>
      <c r="N13" s="79"/>
      <c r="O13" s="80">
        <f>O14/O12</f>
        <v>2.679601468274777</v>
      </c>
    </row>
    <row r="14" spans="2:15" s="18" customFormat="1" ht="15">
      <c r="B14" s="20"/>
      <c r="C14" s="21" t="s">
        <v>7</v>
      </c>
      <c r="D14" s="22"/>
      <c r="E14" s="23"/>
      <c r="F14" s="79"/>
      <c r="G14" s="80"/>
      <c r="H14" s="79"/>
      <c r="I14" s="80"/>
      <c r="J14" s="22">
        <v>303.5</v>
      </c>
      <c r="K14" s="23">
        <v>241.5</v>
      </c>
      <c r="L14" s="79"/>
      <c r="M14" s="80"/>
      <c r="N14" s="79"/>
      <c r="O14" s="80">
        <v>511</v>
      </c>
    </row>
    <row r="15" spans="2:15" ht="15">
      <c r="B15" s="27" t="s">
        <v>9</v>
      </c>
      <c r="C15" s="4" t="s">
        <v>5</v>
      </c>
      <c r="D15" s="28">
        <v>418</v>
      </c>
      <c r="E15" s="29">
        <v>418.808</v>
      </c>
      <c r="F15" s="91">
        <f aca="true" t="shared" si="1" ref="F15:G17">F12+F9</f>
        <v>86</v>
      </c>
      <c r="G15" s="92">
        <f t="shared" si="1"/>
        <v>86</v>
      </c>
      <c r="H15" s="91"/>
      <c r="I15" s="92"/>
      <c r="J15" s="28">
        <f aca="true" t="shared" si="2" ref="J15:O15">J12+J9</f>
        <v>117.5</v>
      </c>
      <c r="K15" s="29">
        <f t="shared" si="2"/>
        <v>115</v>
      </c>
      <c r="L15" s="91">
        <f t="shared" si="2"/>
        <v>256</v>
      </c>
      <c r="M15" s="92">
        <f t="shared" si="2"/>
        <v>250</v>
      </c>
      <c r="N15" s="91">
        <f t="shared" si="2"/>
        <v>163</v>
      </c>
      <c r="O15" s="92">
        <f t="shared" si="2"/>
        <v>190.7</v>
      </c>
    </row>
    <row r="16" spans="2:15" ht="15">
      <c r="B16" s="32"/>
      <c r="C16" s="4" t="s">
        <v>6</v>
      </c>
      <c r="D16" s="28">
        <f aca="true" t="shared" si="3" ref="D16:O16">D17/D15</f>
        <v>3.486842105263158</v>
      </c>
      <c r="E16" s="29">
        <f t="shared" si="3"/>
        <v>2.9846612290118624</v>
      </c>
      <c r="F16" s="91">
        <f t="shared" si="3"/>
        <v>1.8906976744186046</v>
      </c>
      <c r="G16" s="92">
        <f t="shared" si="3"/>
        <v>1.744186046511628</v>
      </c>
      <c r="H16" s="91"/>
      <c r="I16" s="92"/>
      <c r="J16" s="28">
        <f t="shared" si="3"/>
        <v>2.5829787234042554</v>
      </c>
      <c r="K16" s="29">
        <f t="shared" si="3"/>
        <v>2.1</v>
      </c>
      <c r="L16" s="91">
        <f t="shared" si="3"/>
        <v>2.5</v>
      </c>
      <c r="M16" s="92">
        <f t="shared" si="3"/>
        <v>2.5</v>
      </c>
      <c r="N16" s="91">
        <f t="shared" si="3"/>
        <v>2.4539877300613497</v>
      </c>
      <c r="O16" s="92">
        <f t="shared" si="3"/>
        <v>2.679601468274777</v>
      </c>
    </row>
    <row r="17" spans="2:15" ht="15">
      <c r="B17" s="33"/>
      <c r="C17" s="34" t="s">
        <v>7</v>
      </c>
      <c r="D17" s="35">
        <v>1457.5</v>
      </c>
      <c r="E17" s="36">
        <v>1250</v>
      </c>
      <c r="F17" s="93">
        <f t="shared" si="1"/>
        <v>162.6</v>
      </c>
      <c r="G17" s="94">
        <f t="shared" si="1"/>
        <v>150</v>
      </c>
      <c r="H17" s="93"/>
      <c r="I17" s="94"/>
      <c r="J17" s="35">
        <f aca="true" t="shared" si="4" ref="J17:O17">J14+J11</f>
        <v>303.5</v>
      </c>
      <c r="K17" s="36">
        <f t="shared" si="4"/>
        <v>241.5</v>
      </c>
      <c r="L17" s="93">
        <f t="shared" si="4"/>
        <v>640</v>
      </c>
      <c r="M17" s="94">
        <f t="shared" si="4"/>
        <v>625</v>
      </c>
      <c r="N17" s="93">
        <f t="shared" si="4"/>
        <v>400</v>
      </c>
      <c r="O17" s="94">
        <f t="shared" si="4"/>
        <v>511</v>
      </c>
    </row>
    <row r="18" spans="2:15" ht="15">
      <c r="B18" s="107" t="s">
        <v>10</v>
      </c>
      <c r="C18" s="108"/>
      <c r="D18" s="1"/>
      <c r="E18" s="9"/>
      <c r="F18" s="75"/>
      <c r="G18" s="76"/>
      <c r="H18" s="75"/>
      <c r="I18" s="76"/>
      <c r="J18" s="1"/>
      <c r="K18" s="9"/>
      <c r="L18" s="75"/>
      <c r="M18" s="76"/>
      <c r="N18" s="75"/>
      <c r="O18" s="76"/>
    </row>
    <row r="19" spans="2:15" s="18" customFormat="1" ht="15">
      <c r="B19" s="13" t="s">
        <v>4</v>
      </c>
      <c r="C19" s="3" t="s">
        <v>5</v>
      </c>
      <c r="D19" s="14">
        <v>24.634</v>
      </c>
      <c r="E19" s="15">
        <v>22</v>
      </c>
      <c r="F19" s="77"/>
      <c r="G19" s="78"/>
      <c r="H19" s="77"/>
      <c r="I19" s="78"/>
      <c r="J19" s="14"/>
      <c r="K19" s="15"/>
      <c r="L19" s="77"/>
      <c r="M19" s="78"/>
      <c r="N19" s="77">
        <v>617</v>
      </c>
      <c r="O19" s="78">
        <v>604.6</v>
      </c>
    </row>
    <row r="20" spans="2:15" s="18" customFormat="1" ht="15">
      <c r="B20" s="13"/>
      <c r="C20" s="3" t="s">
        <v>6</v>
      </c>
      <c r="D20" s="14">
        <f>D21/D19</f>
        <v>2.219980514735731</v>
      </c>
      <c r="E20" s="15">
        <f>E21/E19</f>
        <v>2.43</v>
      </c>
      <c r="F20" s="77"/>
      <c r="G20" s="78"/>
      <c r="H20" s="77"/>
      <c r="I20" s="78"/>
      <c r="J20" s="14"/>
      <c r="K20" s="15"/>
      <c r="L20" s="77"/>
      <c r="M20" s="78"/>
      <c r="N20" s="77">
        <f>N21/N19</f>
        <v>2.081037277147488</v>
      </c>
      <c r="O20" s="78">
        <f>O21/O19</f>
        <v>2.4925570625206745</v>
      </c>
    </row>
    <row r="21" spans="2:15" s="18" customFormat="1" ht="15">
      <c r="B21" s="13"/>
      <c r="C21" s="3" t="s">
        <v>7</v>
      </c>
      <c r="D21" s="14">
        <v>54.687</v>
      </c>
      <c r="E21" s="15">
        <v>53.46</v>
      </c>
      <c r="F21" s="77"/>
      <c r="G21" s="78"/>
      <c r="H21" s="77"/>
      <c r="I21" s="78"/>
      <c r="J21" s="14"/>
      <c r="K21" s="15"/>
      <c r="L21" s="77"/>
      <c r="M21" s="78"/>
      <c r="N21" s="77">
        <v>1284</v>
      </c>
      <c r="O21" s="78">
        <v>1507</v>
      </c>
    </row>
    <row r="22" spans="2:15" s="18" customFormat="1" ht="15">
      <c r="B22" s="20" t="s">
        <v>8</v>
      </c>
      <c r="C22" s="21" t="s">
        <v>5</v>
      </c>
      <c r="D22" s="22"/>
      <c r="E22" s="23"/>
      <c r="F22" s="79"/>
      <c r="G22" s="80"/>
      <c r="H22" s="79"/>
      <c r="I22" s="80"/>
      <c r="J22" s="22"/>
      <c r="K22" s="23"/>
      <c r="L22" s="79"/>
      <c r="M22" s="80"/>
      <c r="N22" s="79"/>
      <c r="O22" s="80"/>
    </row>
    <row r="23" spans="2:15" s="18" customFormat="1" ht="15">
      <c r="B23" s="20"/>
      <c r="C23" s="21" t="s">
        <v>6</v>
      </c>
      <c r="D23" s="22"/>
      <c r="E23" s="23"/>
      <c r="F23" s="79"/>
      <c r="G23" s="80"/>
      <c r="H23" s="79"/>
      <c r="I23" s="80"/>
      <c r="J23" s="22"/>
      <c r="K23" s="23"/>
      <c r="L23" s="79"/>
      <c r="M23" s="80"/>
      <c r="N23" s="79"/>
      <c r="O23" s="80"/>
    </row>
    <row r="24" spans="2:15" s="18" customFormat="1" ht="15">
      <c r="B24" s="20"/>
      <c r="C24" s="21" t="s">
        <v>7</v>
      </c>
      <c r="D24" s="22"/>
      <c r="E24" s="23"/>
      <c r="F24" s="79"/>
      <c r="G24" s="80"/>
      <c r="H24" s="79"/>
      <c r="I24" s="80"/>
      <c r="J24" s="22"/>
      <c r="K24" s="23"/>
      <c r="L24" s="79"/>
      <c r="M24" s="80"/>
      <c r="N24" s="79"/>
      <c r="O24" s="80"/>
    </row>
    <row r="25" spans="2:15" ht="15">
      <c r="B25" s="27" t="s">
        <v>9</v>
      </c>
      <c r="C25" s="4" t="s">
        <v>5</v>
      </c>
      <c r="D25" s="28">
        <f>D22+D19</f>
        <v>24.634</v>
      </c>
      <c r="E25" s="29">
        <f>E22+E19</f>
        <v>22</v>
      </c>
      <c r="F25" s="91"/>
      <c r="G25" s="92"/>
      <c r="H25" s="91"/>
      <c r="I25" s="92"/>
      <c r="J25" s="28"/>
      <c r="K25" s="29"/>
      <c r="L25" s="91"/>
      <c r="M25" s="92"/>
      <c r="N25" s="91">
        <f>N22+N19</f>
        <v>617</v>
      </c>
      <c r="O25" s="92">
        <f>O22+O19</f>
        <v>604.6</v>
      </c>
    </row>
    <row r="26" spans="2:15" ht="15">
      <c r="B26" s="32"/>
      <c r="C26" s="4" t="s">
        <v>6</v>
      </c>
      <c r="D26" s="28">
        <f>D27/D25</f>
        <v>2.219980514735731</v>
      </c>
      <c r="E26" s="29">
        <f>E27/E25</f>
        <v>2.43</v>
      </c>
      <c r="F26" s="91"/>
      <c r="G26" s="92"/>
      <c r="H26" s="91"/>
      <c r="I26" s="92"/>
      <c r="J26" s="28"/>
      <c r="K26" s="29"/>
      <c r="L26" s="91"/>
      <c r="M26" s="92"/>
      <c r="N26" s="91">
        <f>N27/N25</f>
        <v>2.081037277147488</v>
      </c>
      <c r="O26" s="92">
        <f>O27/O25</f>
        <v>2.4925570625206745</v>
      </c>
    </row>
    <row r="27" spans="2:15" ht="15">
      <c r="B27" s="33"/>
      <c r="C27" s="34" t="s">
        <v>7</v>
      </c>
      <c r="D27" s="35">
        <f>D24+D21</f>
        <v>54.687</v>
      </c>
      <c r="E27" s="36">
        <f>E24+E21</f>
        <v>53.46</v>
      </c>
      <c r="F27" s="93"/>
      <c r="G27" s="94"/>
      <c r="H27" s="93"/>
      <c r="I27" s="94"/>
      <c r="J27" s="35"/>
      <c r="K27" s="36"/>
      <c r="L27" s="93"/>
      <c r="M27" s="94"/>
      <c r="N27" s="93">
        <f>N24+N21</f>
        <v>1284</v>
      </c>
      <c r="O27" s="94">
        <f>O24+O21</f>
        <v>1507</v>
      </c>
    </row>
    <row r="28" spans="2:15" ht="15">
      <c r="B28" s="107" t="s">
        <v>11</v>
      </c>
      <c r="C28" s="108"/>
      <c r="D28" s="1"/>
      <c r="E28" s="9"/>
      <c r="F28" s="75"/>
      <c r="G28" s="76"/>
      <c r="H28" s="75"/>
      <c r="I28" s="76"/>
      <c r="J28" s="1"/>
      <c r="K28" s="9"/>
      <c r="L28" s="75"/>
      <c r="M28" s="76"/>
      <c r="N28" s="75"/>
      <c r="O28" s="76"/>
    </row>
    <row r="29" spans="2:15" s="18" customFormat="1" ht="15">
      <c r="B29" s="13" t="s">
        <v>4</v>
      </c>
      <c r="C29" s="3" t="s">
        <v>5</v>
      </c>
      <c r="D29" s="14">
        <v>5.95</v>
      </c>
      <c r="E29" s="15">
        <v>6.5</v>
      </c>
      <c r="F29" s="77"/>
      <c r="G29" s="78"/>
      <c r="H29" s="77"/>
      <c r="I29" s="78"/>
      <c r="J29" s="14"/>
      <c r="K29" s="15"/>
      <c r="L29" s="77">
        <v>1.4</v>
      </c>
      <c r="M29" s="78">
        <v>1.5</v>
      </c>
      <c r="N29" s="77"/>
      <c r="O29" s="78">
        <v>41</v>
      </c>
    </row>
    <row r="30" spans="2:15" s="18" customFormat="1" ht="15">
      <c r="B30" s="13"/>
      <c r="C30" s="3" t="s">
        <v>6</v>
      </c>
      <c r="D30" s="14">
        <f>D31/D29</f>
        <v>2.0999999999999996</v>
      </c>
      <c r="E30" s="15">
        <f>E31/E29</f>
        <v>2</v>
      </c>
      <c r="F30" s="77"/>
      <c r="G30" s="78"/>
      <c r="H30" s="77"/>
      <c r="I30" s="78"/>
      <c r="J30" s="14"/>
      <c r="K30" s="15"/>
      <c r="L30" s="77">
        <f>L31/L29</f>
        <v>1.0714285714285714</v>
      </c>
      <c r="M30" s="78">
        <f>M31/M29</f>
        <v>1.2</v>
      </c>
      <c r="N30" s="77"/>
      <c r="O30" s="78">
        <f>O31/O29</f>
        <v>1.7999999999999998</v>
      </c>
    </row>
    <row r="31" spans="2:15" s="18" customFormat="1" ht="15">
      <c r="B31" s="13"/>
      <c r="C31" s="3" t="s">
        <v>7</v>
      </c>
      <c r="D31" s="14">
        <v>12.495</v>
      </c>
      <c r="E31" s="15">
        <v>13</v>
      </c>
      <c r="F31" s="77"/>
      <c r="G31" s="78"/>
      <c r="H31" s="77"/>
      <c r="I31" s="78"/>
      <c r="J31" s="14"/>
      <c r="K31" s="15"/>
      <c r="L31" s="77">
        <v>1.5</v>
      </c>
      <c r="M31" s="78">
        <v>1.8</v>
      </c>
      <c r="N31" s="77"/>
      <c r="O31" s="78">
        <v>73.8</v>
      </c>
    </row>
    <row r="32" spans="2:15" s="18" customFormat="1" ht="15">
      <c r="B32" s="20" t="s">
        <v>8</v>
      </c>
      <c r="C32" s="21" t="s">
        <v>5</v>
      </c>
      <c r="D32" s="22"/>
      <c r="E32" s="23"/>
      <c r="F32" s="79"/>
      <c r="G32" s="80"/>
      <c r="H32" s="79"/>
      <c r="I32" s="80"/>
      <c r="J32" s="22"/>
      <c r="K32" s="23"/>
      <c r="L32" s="79"/>
      <c r="M32" s="80"/>
      <c r="N32" s="79">
        <v>36</v>
      </c>
      <c r="O32" s="80"/>
    </row>
    <row r="33" spans="2:15" s="18" customFormat="1" ht="15">
      <c r="B33" s="20"/>
      <c r="C33" s="21" t="s">
        <v>6</v>
      </c>
      <c r="D33" s="22"/>
      <c r="E33" s="23"/>
      <c r="F33" s="79"/>
      <c r="G33" s="80"/>
      <c r="H33" s="79"/>
      <c r="I33" s="80"/>
      <c r="J33" s="22"/>
      <c r="K33" s="23"/>
      <c r="L33" s="79"/>
      <c r="M33" s="80"/>
      <c r="N33" s="79">
        <f>N34/N32</f>
        <v>1.75</v>
      </c>
      <c r="O33" s="80"/>
    </row>
    <row r="34" spans="2:15" s="18" customFormat="1" ht="15">
      <c r="B34" s="20"/>
      <c r="C34" s="21" t="s">
        <v>7</v>
      </c>
      <c r="D34" s="22"/>
      <c r="E34" s="23"/>
      <c r="F34" s="79"/>
      <c r="G34" s="80"/>
      <c r="H34" s="79"/>
      <c r="I34" s="80"/>
      <c r="J34" s="22"/>
      <c r="K34" s="23"/>
      <c r="L34" s="79"/>
      <c r="M34" s="80"/>
      <c r="N34" s="79">
        <v>63</v>
      </c>
      <c r="O34" s="80"/>
    </row>
    <row r="35" spans="2:15" ht="15">
      <c r="B35" s="27" t="s">
        <v>9</v>
      </c>
      <c r="C35" s="4" t="s">
        <v>5</v>
      </c>
      <c r="D35" s="28">
        <f>D32+D29</f>
        <v>5.95</v>
      </c>
      <c r="E35" s="29">
        <f>E32+E29</f>
        <v>6.5</v>
      </c>
      <c r="F35" s="91"/>
      <c r="G35" s="92"/>
      <c r="H35" s="91"/>
      <c r="I35" s="92"/>
      <c r="J35" s="28"/>
      <c r="K35" s="29"/>
      <c r="L35" s="91">
        <f>L32+L29</f>
        <v>1.4</v>
      </c>
      <c r="M35" s="92">
        <f>M32+M29</f>
        <v>1.5</v>
      </c>
      <c r="N35" s="91">
        <f>N32+N29</f>
        <v>36</v>
      </c>
      <c r="O35" s="92">
        <f>O32+O29</f>
        <v>41</v>
      </c>
    </row>
    <row r="36" spans="2:15" ht="15">
      <c r="B36" s="27"/>
      <c r="C36" s="4" t="s">
        <v>6</v>
      </c>
      <c r="D36" s="28">
        <f aca="true" t="shared" si="5" ref="D36:O36">D37/D35</f>
        <v>2.0999999999999996</v>
      </c>
      <c r="E36" s="29">
        <f t="shared" si="5"/>
        <v>2</v>
      </c>
      <c r="F36" s="91"/>
      <c r="G36" s="92"/>
      <c r="H36" s="91"/>
      <c r="I36" s="92"/>
      <c r="J36" s="28"/>
      <c r="K36" s="29"/>
      <c r="L36" s="91">
        <f t="shared" si="5"/>
        <v>1.0714285714285714</v>
      </c>
      <c r="M36" s="92">
        <f t="shared" si="5"/>
        <v>1.2</v>
      </c>
      <c r="N36" s="91">
        <f t="shared" si="5"/>
        <v>1.75</v>
      </c>
      <c r="O36" s="92">
        <f t="shared" si="5"/>
        <v>1.7999999999999998</v>
      </c>
    </row>
    <row r="37" spans="2:15" ht="15">
      <c r="B37" s="39"/>
      <c r="C37" s="34" t="s">
        <v>7</v>
      </c>
      <c r="D37" s="35">
        <f>D34+D31</f>
        <v>12.495</v>
      </c>
      <c r="E37" s="36">
        <f>E34+E31</f>
        <v>13</v>
      </c>
      <c r="F37" s="93"/>
      <c r="G37" s="94"/>
      <c r="H37" s="93"/>
      <c r="I37" s="94"/>
      <c r="J37" s="35"/>
      <c r="K37" s="36"/>
      <c r="L37" s="93">
        <f>L34+L31</f>
        <v>1.5</v>
      </c>
      <c r="M37" s="94">
        <f>M34+M31</f>
        <v>1.8</v>
      </c>
      <c r="N37" s="93">
        <f>N34+N31</f>
        <v>63</v>
      </c>
      <c r="O37" s="94">
        <f>O34+O31</f>
        <v>73.8</v>
      </c>
    </row>
    <row r="38" spans="2:15" ht="15">
      <c r="B38" s="107" t="s">
        <v>12</v>
      </c>
      <c r="C38" s="108"/>
      <c r="D38" s="1"/>
      <c r="E38" s="9"/>
      <c r="F38" s="75"/>
      <c r="G38" s="76"/>
      <c r="H38" s="75"/>
      <c r="I38" s="76"/>
      <c r="J38" s="1"/>
      <c r="K38" s="9"/>
      <c r="L38" s="75"/>
      <c r="M38" s="76"/>
      <c r="N38" s="75"/>
      <c r="O38" s="76"/>
    </row>
    <row r="39" spans="2:15" ht="15">
      <c r="B39" s="32"/>
      <c r="C39" s="4" t="s">
        <v>5</v>
      </c>
      <c r="D39" s="28"/>
      <c r="E39" s="29"/>
      <c r="F39" s="91">
        <v>0.1</v>
      </c>
      <c r="G39" s="92">
        <v>0.1</v>
      </c>
      <c r="H39" s="91"/>
      <c r="I39" s="92"/>
      <c r="J39" s="28"/>
      <c r="K39" s="29"/>
      <c r="L39" s="91"/>
      <c r="M39" s="92"/>
      <c r="N39" s="91"/>
      <c r="O39" s="92"/>
    </row>
    <row r="40" spans="2:15" ht="15">
      <c r="B40" s="32"/>
      <c r="C40" s="4" t="s">
        <v>6</v>
      </c>
      <c r="D40" s="28"/>
      <c r="E40" s="29"/>
      <c r="F40" s="91">
        <f>F41/F39</f>
        <v>0</v>
      </c>
      <c r="G40" s="92">
        <f>G41/G39</f>
        <v>2</v>
      </c>
      <c r="H40" s="91"/>
      <c r="I40" s="92"/>
      <c r="J40" s="28"/>
      <c r="K40" s="29"/>
      <c r="L40" s="91"/>
      <c r="M40" s="92"/>
      <c r="N40" s="91"/>
      <c r="O40" s="92"/>
    </row>
    <row r="41" spans="2:15" ht="15">
      <c r="B41" s="33"/>
      <c r="C41" s="34" t="s">
        <v>7</v>
      </c>
      <c r="D41" s="35"/>
      <c r="E41" s="36"/>
      <c r="F41" s="93">
        <v>0</v>
      </c>
      <c r="G41" s="94">
        <v>0.2</v>
      </c>
      <c r="H41" s="93"/>
      <c r="I41" s="94"/>
      <c r="J41" s="35"/>
      <c r="K41" s="36"/>
      <c r="L41" s="93"/>
      <c r="M41" s="94"/>
      <c r="N41" s="93"/>
      <c r="O41" s="94"/>
    </row>
    <row r="42" spans="2:15" ht="15">
      <c r="B42" s="40" t="s">
        <v>13</v>
      </c>
      <c r="C42" s="41"/>
      <c r="D42" s="1"/>
      <c r="E42" s="9"/>
      <c r="F42" s="75"/>
      <c r="G42" s="76"/>
      <c r="H42" s="75"/>
      <c r="I42" s="76"/>
      <c r="J42" s="1"/>
      <c r="K42" s="9"/>
      <c r="L42" s="75"/>
      <c r="M42" s="76"/>
      <c r="N42" s="75"/>
      <c r="O42" s="76"/>
    </row>
    <row r="43" spans="2:15" s="18" customFormat="1" ht="15">
      <c r="B43" s="13" t="s">
        <v>4</v>
      </c>
      <c r="C43" s="3" t="s">
        <v>5</v>
      </c>
      <c r="D43" s="14">
        <f>D29+D19+D9</f>
        <v>30.584</v>
      </c>
      <c r="E43" s="15">
        <f>E29+E19+E9</f>
        <v>28.5</v>
      </c>
      <c r="F43" s="77">
        <f>F29+F19+F9</f>
        <v>86</v>
      </c>
      <c r="G43" s="78">
        <f>G29+G19+G9</f>
        <v>86</v>
      </c>
      <c r="H43" s="77"/>
      <c r="I43" s="78"/>
      <c r="J43" s="14"/>
      <c r="K43" s="15"/>
      <c r="L43" s="77">
        <f>L29+L19+L9</f>
        <v>257.4</v>
      </c>
      <c r="M43" s="78">
        <f>M29+M19+M9</f>
        <v>251.5</v>
      </c>
      <c r="N43" s="77">
        <f>N29+N19+N9</f>
        <v>780</v>
      </c>
      <c r="O43" s="78">
        <f>O29+O19+O9</f>
        <v>645.6</v>
      </c>
    </row>
    <row r="44" spans="2:15" s="18" customFormat="1" ht="15">
      <c r="B44" s="13"/>
      <c r="C44" s="3" t="s">
        <v>6</v>
      </c>
      <c r="D44" s="14">
        <f aca="true" t="shared" si="6" ref="D44:O44">D45/D43</f>
        <v>2.1966387653675126</v>
      </c>
      <c r="E44" s="15">
        <f t="shared" si="6"/>
        <v>2.3319298245614037</v>
      </c>
      <c r="F44" s="77">
        <f t="shared" si="6"/>
        <v>1.8906976744186046</v>
      </c>
      <c r="G44" s="78">
        <f t="shared" si="6"/>
        <v>1.744186046511628</v>
      </c>
      <c r="H44" s="77"/>
      <c r="I44" s="78"/>
      <c r="J44" s="14"/>
      <c r="K44" s="15"/>
      <c r="L44" s="77">
        <f t="shared" si="6"/>
        <v>2.4922299922299924</v>
      </c>
      <c r="M44" s="78">
        <f t="shared" si="6"/>
        <v>2.4922465208747515</v>
      </c>
      <c r="N44" s="77">
        <f t="shared" si="6"/>
        <v>2.158974358974359</v>
      </c>
      <c r="O44" s="78">
        <f t="shared" si="6"/>
        <v>2.4485749690210654</v>
      </c>
    </row>
    <row r="45" spans="2:15" s="18" customFormat="1" ht="15">
      <c r="B45" s="19"/>
      <c r="C45" s="3" t="s">
        <v>7</v>
      </c>
      <c r="D45" s="14">
        <f>D31+D21+D11</f>
        <v>67.182</v>
      </c>
      <c r="E45" s="15">
        <f>E31+E21+E11</f>
        <v>66.46000000000001</v>
      </c>
      <c r="F45" s="77">
        <f>F31+F21+F11</f>
        <v>162.6</v>
      </c>
      <c r="G45" s="78">
        <f>G31+G21+G11</f>
        <v>150</v>
      </c>
      <c r="H45" s="77"/>
      <c r="I45" s="78"/>
      <c r="J45" s="14"/>
      <c r="K45" s="15"/>
      <c r="L45" s="77">
        <f>L31+L21+L11</f>
        <v>641.5</v>
      </c>
      <c r="M45" s="78">
        <f>M31+M21+M11</f>
        <v>626.8</v>
      </c>
      <c r="N45" s="77">
        <f>N31+N21+N11</f>
        <v>1684</v>
      </c>
      <c r="O45" s="78">
        <f>O31+O21+O11</f>
        <v>1580.8</v>
      </c>
    </row>
    <row r="46" spans="2:15" s="18" customFormat="1" ht="15">
      <c r="B46" s="20" t="s">
        <v>8</v>
      </c>
      <c r="C46" s="21" t="s">
        <v>5</v>
      </c>
      <c r="D46" s="22"/>
      <c r="E46" s="23"/>
      <c r="F46" s="79"/>
      <c r="G46" s="80"/>
      <c r="H46" s="79"/>
      <c r="I46" s="80"/>
      <c r="J46" s="22">
        <f aca="true" t="shared" si="7" ref="J46:O46">J32+J22+J12</f>
        <v>117.5</v>
      </c>
      <c r="K46" s="23">
        <f t="shared" si="7"/>
        <v>115</v>
      </c>
      <c r="L46" s="79"/>
      <c r="M46" s="80"/>
      <c r="N46" s="79">
        <f t="shared" si="7"/>
        <v>36</v>
      </c>
      <c r="O46" s="80">
        <f t="shared" si="7"/>
        <v>190.7</v>
      </c>
    </row>
    <row r="47" spans="2:15" s="18" customFormat="1" ht="15">
      <c r="B47" s="20"/>
      <c r="C47" s="21" t="s">
        <v>6</v>
      </c>
      <c r="D47" s="22"/>
      <c r="E47" s="23"/>
      <c r="F47" s="79"/>
      <c r="G47" s="80"/>
      <c r="H47" s="79"/>
      <c r="I47" s="80"/>
      <c r="J47" s="22">
        <f>J48/J46</f>
        <v>2.5829787234042554</v>
      </c>
      <c r="K47" s="23">
        <f>K48/K46</f>
        <v>2.1</v>
      </c>
      <c r="L47" s="79"/>
      <c r="M47" s="80"/>
      <c r="N47" s="79">
        <f>N48/N46</f>
        <v>1.75</v>
      </c>
      <c r="O47" s="80">
        <f>O48/O46</f>
        <v>2.679601468274777</v>
      </c>
    </row>
    <row r="48" spans="2:15" s="18" customFormat="1" ht="15">
      <c r="B48" s="20"/>
      <c r="C48" s="21" t="s">
        <v>7</v>
      </c>
      <c r="D48" s="22"/>
      <c r="E48" s="23"/>
      <c r="F48" s="79"/>
      <c r="G48" s="80"/>
      <c r="H48" s="79"/>
      <c r="I48" s="80"/>
      <c r="J48" s="22">
        <f aca="true" t="shared" si="8" ref="J48:O48">J34+J24+J14</f>
        <v>303.5</v>
      </c>
      <c r="K48" s="23">
        <f t="shared" si="8"/>
        <v>241.5</v>
      </c>
      <c r="L48" s="79"/>
      <c r="M48" s="80"/>
      <c r="N48" s="79">
        <f t="shared" si="8"/>
        <v>63</v>
      </c>
      <c r="O48" s="80">
        <f t="shared" si="8"/>
        <v>511</v>
      </c>
    </row>
    <row r="49" spans="2:15" ht="15">
      <c r="B49" s="42" t="s">
        <v>9</v>
      </c>
      <c r="C49" s="43" t="s">
        <v>5</v>
      </c>
      <c r="D49" s="30">
        <f>D39+D35+D25+D15</f>
        <v>448.584</v>
      </c>
      <c r="E49" s="31">
        <f>E39+E35+E25+E15</f>
        <v>447.308</v>
      </c>
      <c r="F49" s="95">
        <f>F39+F35+F25+F15</f>
        <v>86.1</v>
      </c>
      <c r="G49" s="96">
        <f>G39+G35+G25+G15</f>
        <v>86.1</v>
      </c>
      <c r="H49" s="95"/>
      <c r="I49" s="96"/>
      <c r="J49" s="30">
        <f aca="true" t="shared" si="9" ref="J49:O49">J39+J35+J25+J15</f>
        <v>117.5</v>
      </c>
      <c r="K49" s="31">
        <f t="shared" si="9"/>
        <v>115</v>
      </c>
      <c r="L49" s="95">
        <f t="shared" si="9"/>
        <v>257.4</v>
      </c>
      <c r="M49" s="96">
        <f t="shared" si="9"/>
        <v>251.5</v>
      </c>
      <c r="N49" s="95">
        <f t="shared" si="9"/>
        <v>816</v>
      </c>
      <c r="O49" s="96">
        <f t="shared" si="9"/>
        <v>836.3</v>
      </c>
    </row>
    <row r="50" spans="2:15" ht="15">
      <c r="B50" s="45"/>
      <c r="C50" s="43" t="s">
        <v>6</v>
      </c>
      <c r="D50" s="30">
        <f aca="true" t="shared" si="10" ref="D50:O50">D51/D49</f>
        <v>3.39887735630339</v>
      </c>
      <c r="E50" s="31">
        <f t="shared" si="10"/>
        <v>2.9430727820651543</v>
      </c>
      <c r="F50" s="95">
        <f t="shared" si="10"/>
        <v>1.8885017421602788</v>
      </c>
      <c r="G50" s="96">
        <f t="shared" si="10"/>
        <v>1.7444831591173053</v>
      </c>
      <c r="H50" s="95"/>
      <c r="I50" s="96"/>
      <c r="J50" s="30">
        <f t="shared" si="10"/>
        <v>2.5829787234042554</v>
      </c>
      <c r="K50" s="31">
        <f t="shared" si="10"/>
        <v>2.1</v>
      </c>
      <c r="L50" s="95">
        <f t="shared" si="10"/>
        <v>2.4922299922299924</v>
      </c>
      <c r="M50" s="96">
        <f t="shared" si="10"/>
        <v>2.4922465208747515</v>
      </c>
      <c r="N50" s="95">
        <f t="shared" si="10"/>
        <v>2.1409313725490198</v>
      </c>
      <c r="O50" s="96">
        <f t="shared" si="10"/>
        <v>2.5012555303120894</v>
      </c>
    </row>
    <row r="51" spans="2:15" ht="15">
      <c r="B51" s="46"/>
      <c r="C51" s="47" t="s">
        <v>7</v>
      </c>
      <c r="D51" s="37">
        <f>D41+D37+D27+D17</f>
        <v>1524.682</v>
      </c>
      <c r="E51" s="38">
        <f>E41+E37+E27+E17</f>
        <v>1316.46</v>
      </c>
      <c r="F51" s="97">
        <f>F41+F37+F27+F17</f>
        <v>162.6</v>
      </c>
      <c r="G51" s="98">
        <f>G41+G37+G27+G17</f>
        <v>150.2</v>
      </c>
      <c r="H51" s="97"/>
      <c r="I51" s="98"/>
      <c r="J51" s="37">
        <f aca="true" t="shared" si="11" ref="J51:O51">J41+J37+J27+J17</f>
        <v>303.5</v>
      </c>
      <c r="K51" s="38">
        <f t="shared" si="11"/>
        <v>241.5</v>
      </c>
      <c r="L51" s="97">
        <f t="shared" si="11"/>
        <v>641.5</v>
      </c>
      <c r="M51" s="98">
        <f t="shared" si="11"/>
        <v>626.8</v>
      </c>
      <c r="N51" s="97">
        <f t="shared" si="11"/>
        <v>1747</v>
      </c>
      <c r="O51" s="98">
        <f t="shared" si="11"/>
        <v>2091.8</v>
      </c>
    </row>
    <row r="53" spans="2:15" ht="15">
      <c r="B53" s="115" t="s">
        <v>0</v>
      </c>
      <c r="C53" s="116"/>
      <c r="D53" s="109" t="s">
        <v>25</v>
      </c>
      <c r="E53" s="110"/>
      <c r="F53" s="113" t="s">
        <v>26</v>
      </c>
      <c r="G53" s="110"/>
      <c r="H53" s="113" t="s">
        <v>27</v>
      </c>
      <c r="I53" s="110"/>
      <c r="J53" s="113" t="s">
        <v>28</v>
      </c>
      <c r="K53" s="110"/>
      <c r="L53" s="113" t="s">
        <v>29</v>
      </c>
      <c r="M53" s="110"/>
      <c r="N53" s="109" t="s">
        <v>16</v>
      </c>
      <c r="O53" s="110"/>
    </row>
    <row r="54" spans="2:15" ht="15">
      <c r="B54" s="117" t="s">
        <v>1</v>
      </c>
      <c r="C54" s="118"/>
      <c r="D54" s="111"/>
      <c r="E54" s="112"/>
      <c r="F54" s="114"/>
      <c r="G54" s="112"/>
      <c r="H54" s="114"/>
      <c r="I54" s="112"/>
      <c r="J54" s="114"/>
      <c r="K54" s="112"/>
      <c r="L54" s="114"/>
      <c r="M54" s="112"/>
      <c r="N54" s="111"/>
      <c r="O54" s="112"/>
    </row>
    <row r="55" spans="2:15" ht="15">
      <c r="B55" s="119" t="s">
        <v>2</v>
      </c>
      <c r="C55" s="120"/>
      <c r="D55" s="5" t="s">
        <v>17</v>
      </c>
      <c r="E55" s="6" t="s">
        <v>47</v>
      </c>
      <c r="F55" s="5" t="s">
        <v>17</v>
      </c>
      <c r="G55" s="6" t="s">
        <v>47</v>
      </c>
      <c r="H55" s="5" t="s">
        <v>17</v>
      </c>
      <c r="I55" s="6" t="s">
        <v>47</v>
      </c>
      <c r="J55" s="5" t="s">
        <v>17</v>
      </c>
      <c r="K55" s="6" t="s">
        <v>47</v>
      </c>
      <c r="L55" s="7" t="s">
        <v>17</v>
      </c>
      <c r="M55" s="8" t="s">
        <v>47</v>
      </c>
      <c r="N55" s="7" t="s">
        <v>18</v>
      </c>
      <c r="O55" s="8" t="s">
        <v>52</v>
      </c>
    </row>
    <row r="56" spans="2:15" ht="15">
      <c r="B56" s="107" t="s">
        <v>3</v>
      </c>
      <c r="C56" s="108"/>
      <c r="D56" s="75"/>
      <c r="E56" s="76"/>
      <c r="F56" s="1"/>
      <c r="G56" s="9"/>
      <c r="H56" s="1"/>
      <c r="I56" s="9"/>
      <c r="J56" s="1"/>
      <c r="K56" s="48"/>
      <c r="L56" s="10"/>
      <c r="M56" s="11"/>
      <c r="N56" s="49"/>
      <c r="O56" s="11"/>
    </row>
    <row r="57" spans="2:15" s="18" customFormat="1" ht="15">
      <c r="B57" s="13" t="s">
        <v>4</v>
      </c>
      <c r="C57" s="3" t="s">
        <v>5</v>
      </c>
      <c r="D57" s="77"/>
      <c r="E57" s="78"/>
      <c r="F57" s="77">
        <v>830</v>
      </c>
      <c r="G57" s="78">
        <v>830</v>
      </c>
      <c r="H57" s="77">
        <v>5.1</v>
      </c>
      <c r="I57" s="78">
        <v>5.1</v>
      </c>
      <c r="J57" s="77">
        <v>27.3</v>
      </c>
      <c r="K57" s="99">
        <v>27.3</v>
      </c>
      <c r="L57" s="16">
        <f>J57+H57+F57+D57+N9+L9+J9+H9+F9+D9</f>
        <v>1367.4</v>
      </c>
      <c r="M57" s="17">
        <f>K57+I57+G57+E57+O9+M9+K9+I9+G9+E9</f>
        <v>1198.4</v>
      </c>
      <c r="N57" s="60">
        <f>-(M57-L57)/L57</f>
        <v>0.12359221880941933</v>
      </c>
      <c r="O57" s="17">
        <f>-M57+L57</f>
        <v>169</v>
      </c>
    </row>
    <row r="58" spans="2:15" s="18" customFormat="1" ht="15">
      <c r="B58" s="13"/>
      <c r="C58" s="3" t="s">
        <v>6</v>
      </c>
      <c r="D58" s="77"/>
      <c r="E58" s="78"/>
      <c r="F58" s="77">
        <f aca="true" t="shared" si="12" ref="F58:M58">F59/F57</f>
        <v>3.0120481927710845</v>
      </c>
      <c r="G58" s="78">
        <f t="shared" si="12"/>
        <v>2.5301204819277108</v>
      </c>
      <c r="H58" s="77">
        <f t="shared" si="12"/>
        <v>2.823529411764706</v>
      </c>
      <c r="I58" s="78">
        <f t="shared" si="12"/>
        <v>2.823529411764706</v>
      </c>
      <c r="J58" s="77">
        <f t="shared" si="12"/>
        <v>2.1978021978021975</v>
      </c>
      <c r="K58" s="99">
        <f t="shared" si="12"/>
        <v>2.1978021978021975</v>
      </c>
      <c r="L58" s="16">
        <f t="shared" si="12"/>
        <v>2.7621763931548924</v>
      </c>
      <c r="M58" s="17">
        <f t="shared" si="12"/>
        <v>2.4611148197596795</v>
      </c>
      <c r="N58" s="60"/>
      <c r="O58" s="17"/>
    </row>
    <row r="59" spans="2:15" s="18" customFormat="1" ht="15">
      <c r="B59" s="13"/>
      <c r="C59" s="3" t="s">
        <v>7</v>
      </c>
      <c r="D59" s="77"/>
      <c r="E59" s="78"/>
      <c r="F59" s="77">
        <v>2500</v>
      </c>
      <c r="G59" s="78">
        <v>2100</v>
      </c>
      <c r="H59" s="77">
        <v>14.4</v>
      </c>
      <c r="I59" s="78">
        <v>14.4</v>
      </c>
      <c r="J59" s="77">
        <v>60</v>
      </c>
      <c r="K59" s="99">
        <v>60</v>
      </c>
      <c r="L59" s="16">
        <f>J59+H59+F59+D59+N11+L11+J11+H11+F11+D11</f>
        <v>3777</v>
      </c>
      <c r="M59" s="17">
        <f>K59+I59+G59+E59+O11+M11+K11+I11+G11+E11</f>
        <v>2949.4</v>
      </c>
      <c r="N59" s="60">
        <f>-(M59-L59)/L59</f>
        <v>0.21911570029123642</v>
      </c>
      <c r="O59" s="17">
        <f>-M59+L59</f>
        <v>827.5999999999999</v>
      </c>
    </row>
    <row r="60" spans="2:15" s="18" customFormat="1" ht="15">
      <c r="B60" s="26" t="s">
        <v>8</v>
      </c>
      <c r="C60" s="50" t="s">
        <v>5</v>
      </c>
      <c r="D60" s="79"/>
      <c r="E60" s="80"/>
      <c r="F60" s="79"/>
      <c r="G60" s="80"/>
      <c r="H60" s="79"/>
      <c r="I60" s="80"/>
      <c r="J60" s="79">
        <v>129</v>
      </c>
      <c r="K60" s="100">
        <v>129</v>
      </c>
      <c r="L60" s="24">
        <f>J60+H60+F60+D60+N12+L12+J12+H12+F12+D12</f>
        <v>246.5</v>
      </c>
      <c r="M60" s="25">
        <f>K60+I60+G60+E60+O12+M12+K12+I12+G12+E12</f>
        <v>434.7</v>
      </c>
      <c r="N60" s="61">
        <f>-(M60-L60)/L60</f>
        <v>-0.7634888438133873</v>
      </c>
      <c r="O60" s="25">
        <f>-M60+L60</f>
        <v>-188.2</v>
      </c>
    </row>
    <row r="61" spans="2:15" s="18" customFormat="1" ht="15">
      <c r="B61" s="26"/>
      <c r="C61" s="50" t="s">
        <v>6</v>
      </c>
      <c r="D61" s="79"/>
      <c r="E61" s="80"/>
      <c r="F61" s="79"/>
      <c r="G61" s="80"/>
      <c r="H61" s="79"/>
      <c r="I61" s="80"/>
      <c r="J61" s="79">
        <f>J62/J60</f>
        <v>2.201550387596899</v>
      </c>
      <c r="K61" s="100">
        <f>K62/K60</f>
        <v>2.201550387596899</v>
      </c>
      <c r="L61" s="24">
        <f>L62/L60</f>
        <v>2.383367139959432</v>
      </c>
      <c r="M61" s="25">
        <f>M62/M60</f>
        <v>2.3844030365769497</v>
      </c>
      <c r="N61" s="61"/>
      <c r="O61" s="25"/>
    </row>
    <row r="62" spans="2:15" s="18" customFormat="1" ht="15">
      <c r="B62" s="26"/>
      <c r="C62" s="50" t="s">
        <v>7</v>
      </c>
      <c r="D62" s="79"/>
      <c r="E62" s="80"/>
      <c r="F62" s="79"/>
      <c r="G62" s="80"/>
      <c r="H62" s="79"/>
      <c r="I62" s="80"/>
      <c r="J62" s="79">
        <v>284</v>
      </c>
      <c r="K62" s="100">
        <v>284</v>
      </c>
      <c r="L62" s="24">
        <f>J62+H62+F62+D62+N14+L14+J14+H14+F14+D14</f>
        <v>587.5</v>
      </c>
      <c r="M62" s="25">
        <f>K62+I62+G62+E62+O14+M14+K14+I14+G14+E14</f>
        <v>1036.5</v>
      </c>
      <c r="N62" s="61">
        <f>-(M62-L62)/L62</f>
        <v>-0.7642553191489362</v>
      </c>
      <c r="O62" s="25">
        <f>-M62+L62</f>
        <v>-449</v>
      </c>
    </row>
    <row r="63" spans="2:15" s="53" customFormat="1" ht="15">
      <c r="B63" s="27" t="s">
        <v>9</v>
      </c>
      <c r="C63" s="4" t="s">
        <v>5</v>
      </c>
      <c r="D63" s="81"/>
      <c r="E63" s="82"/>
      <c r="F63" s="81">
        <f aca="true" t="shared" si="13" ref="F63:K63">F60+F57</f>
        <v>830</v>
      </c>
      <c r="G63" s="82">
        <f t="shared" si="13"/>
        <v>830</v>
      </c>
      <c r="H63" s="81">
        <f t="shared" si="13"/>
        <v>5.1</v>
      </c>
      <c r="I63" s="82">
        <f t="shared" si="13"/>
        <v>5.1</v>
      </c>
      <c r="J63" s="81">
        <f t="shared" si="13"/>
        <v>156.3</v>
      </c>
      <c r="K63" s="101">
        <f t="shared" si="13"/>
        <v>156.3</v>
      </c>
      <c r="L63" s="51">
        <f>J63+H63+F63+D63+N15+L15+J15+H15+F15+D15</f>
        <v>2031.9</v>
      </c>
      <c r="M63" s="52">
        <f>K63+I63+G63+E63+O15+M15+K15+I15+G15+E15</f>
        <v>2051.908</v>
      </c>
      <c r="N63" s="62">
        <f>-(M63-L63)/L63</f>
        <v>-0.00984694128648054</v>
      </c>
      <c r="O63" s="52">
        <f>-M63+L63</f>
        <v>-20.00799999999981</v>
      </c>
    </row>
    <row r="64" spans="2:15" s="53" customFormat="1" ht="15">
      <c r="B64" s="32"/>
      <c r="C64" s="4" t="s">
        <v>6</v>
      </c>
      <c r="D64" s="81"/>
      <c r="E64" s="82"/>
      <c r="F64" s="81">
        <f aca="true" t="shared" si="14" ref="F64:M64">F65/F63</f>
        <v>3.0120481927710845</v>
      </c>
      <c r="G64" s="82">
        <f t="shared" si="14"/>
        <v>2.5301204819277108</v>
      </c>
      <c r="H64" s="81">
        <f t="shared" si="14"/>
        <v>2.823529411764706</v>
      </c>
      <c r="I64" s="82">
        <f t="shared" si="14"/>
        <v>2.823529411764706</v>
      </c>
      <c r="J64" s="81">
        <f t="shared" si="14"/>
        <v>2.200895713371721</v>
      </c>
      <c r="K64" s="101">
        <f t="shared" si="14"/>
        <v>2.200895713371721</v>
      </c>
      <c r="L64" s="51">
        <f t="shared" si="14"/>
        <v>2.8652984890988726</v>
      </c>
      <c r="M64" s="52">
        <f t="shared" si="14"/>
        <v>2.5517225918510964</v>
      </c>
      <c r="N64" s="62"/>
      <c r="O64" s="52"/>
    </row>
    <row r="65" spans="2:15" s="53" customFormat="1" ht="15">
      <c r="B65" s="33"/>
      <c r="C65" s="34" t="s">
        <v>7</v>
      </c>
      <c r="D65" s="83"/>
      <c r="E65" s="84"/>
      <c r="F65" s="83">
        <f aca="true" t="shared" si="15" ref="F65:K65">F62+F59</f>
        <v>2500</v>
      </c>
      <c r="G65" s="84">
        <f t="shared" si="15"/>
        <v>2100</v>
      </c>
      <c r="H65" s="83">
        <f t="shared" si="15"/>
        <v>14.4</v>
      </c>
      <c r="I65" s="84">
        <f t="shared" si="15"/>
        <v>14.4</v>
      </c>
      <c r="J65" s="83">
        <f t="shared" si="15"/>
        <v>344</v>
      </c>
      <c r="K65" s="102">
        <f t="shared" si="15"/>
        <v>344</v>
      </c>
      <c r="L65" s="51">
        <f>J65+H65+F65+D65+N17+L17+J17+H17+F17+D17</f>
        <v>5822</v>
      </c>
      <c r="M65" s="52">
        <f>K65+I65+G65+E65+O17+M17+K17+I17+G17+E17</f>
        <v>5235.9</v>
      </c>
      <c r="N65" s="62">
        <f>-(M65-L65)/L65</f>
        <v>0.10066987289591212</v>
      </c>
      <c r="O65" s="54">
        <f>-M65+L65</f>
        <v>586.1000000000004</v>
      </c>
    </row>
    <row r="66" spans="2:15" ht="15">
      <c r="B66" s="107" t="s">
        <v>10</v>
      </c>
      <c r="C66" s="108"/>
      <c r="D66" s="75"/>
      <c r="E66" s="76"/>
      <c r="F66" s="75"/>
      <c r="G66" s="76"/>
      <c r="H66" s="75"/>
      <c r="I66" s="76"/>
      <c r="J66" s="75"/>
      <c r="K66" s="103"/>
      <c r="L66" s="10"/>
      <c r="M66" s="11"/>
      <c r="N66" s="63"/>
      <c r="O66" s="11"/>
    </row>
    <row r="67" spans="2:15" s="18" customFormat="1" ht="15">
      <c r="B67" s="13" t="s">
        <v>4</v>
      </c>
      <c r="C67" s="3" t="s">
        <v>5</v>
      </c>
      <c r="D67" s="77"/>
      <c r="E67" s="78"/>
      <c r="F67" s="77"/>
      <c r="G67" s="78"/>
      <c r="H67" s="77">
        <v>0.4</v>
      </c>
      <c r="I67" s="78">
        <v>0.4</v>
      </c>
      <c r="J67" s="77">
        <v>27</v>
      </c>
      <c r="K67" s="99">
        <v>27</v>
      </c>
      <c r="L67" s="16">
        <f>J67+H67+F67+D67+N19+L19+J19+H19+F19+D19</f>
        <v>669.034</v>
      </c>
      <c r="M67" s="17">
        <f>K67+I67+G67+E67+O19+M19+K19+I19+G19+E19</f>
        <v>654</v>
      </c>
      <c r="N67" s="60">
        <f>-(M67-L67)/L67</f>
        <v>0.022471204751925898</v>
      </c>
      <c r="O67" s="17">
        <f>-M67+L67</f>
        <v>15.033999999999992</v>
      </c>
    </row>
    <row r="68" spans="2:15" s="18" customFormat="1" ht="15">
      <c r="B68" s="13"/>
      <c r="C68" s="3" t="s">
        <v>6</v>
      </c>
      <c r="D68" s="77"/>
      <c r="E68" s="78"/>
      <c r="F68" s="77"/>
      <c r="G68" s="78"/>
      <c r="H68" s="77">
        <f aca="true" t="shared" si="16" ref="H68:M68">H69/H67</f>
        <v>2.25</v>
      </c>
      <c r="I68" s="78">
        <f t="shared" si="16"/>
        <v>2.25</v>
      </c>
      <c r="J68" s="77">
        <f t="shared" si="16"/>
        <v>2.2222222222222223</v>
      </c>
      <c r="K68" s="99">
        <f t="shared" si="16"/>
        <v>2.2222222222222223</v>
      </c>
      <c r="L68" s="16">
        <f t="shared" si="16"/>
        <v>2.09195197852426</v>
      </c>
      <c r="M68" s="17">
        <f t="shared" si="16"/>
        <v>2.4791437308868502</v>
      </c>
      <c r="N68" s="60"/>
      <c r="O68" s="17"/>
    </row>
    <row r="69" spans="2:15" s="18" customFormat="1" ht="15">
      <c r="B69" s="13"/>
      <c r="C69" s="3" t="s">
        <v>7</v>
      </c>
      <c r="D69" s="77"/>
      <c r="E69" s="78"/>
      <c r="F69" s="77"/>
      <c r="G69" s="78"/>
      <c r="H69" s="77">
        <v>0.9</v>
      </c>
      <c r="I69" s="78">
        <v>0.9</v>
      </c>
      <c r="J69" s="77">
        <v>60</v>
      </c>
      <c r="K69" s="99">
        <v>60</v>
      </c>
      <c r="L69" s="16">
        <f>J69+H69+F69+D69+N21+L21+J21+H21+F21+D21</f>
        <v>1399.587</v>
      </c>
      <c r="M69" s="17">
        <f>K69+I69+G69+E69+O21+M21+K21+I21+G21+E21</f>
        <v>1621.3600000000001</v>
      </c>
      <c r="N69" s="60">
        <f>-(M69-L69)/L69</f>
        <v>-0.15845603024320756</v>
      </c>
      <c r="O69" s="17">
        <f>-M69+L69</f>
        <v>-221.77300000000014</v>
      </c>
    </row>
    <row r="70" spans="2:15" s="18" customFormat="1" ht="15">
      <c r="B70" s="26" t="s">
        <v>8</v>
      </c>
      <c r="C70" s="50" t="s">
        <v>5</v>
      </c>
      <c r="D70" s="79"/>
      <c r="E70" s="80"/>
      <c r="F70" s="79"/>
      <c r="G70" s="80"/>
      <c r="H70" s="79"/>
      <c r="I70" s="80"/>
      <c r="J70" s="79">
        <v>57.7</v>
      </c>
      <c r="K70" s="100">
        <v>57.7</v>
      </c>
      <c r="L70" s="24">
        <f>J70+H70+F70+D70+N22+L22+J22+H22+F22+D22</f>
        <v>57.7</v>
      </c>
      <c r="M70" s="25">
        <f>K70+I70+G70+E70+O22+M22+K22+I22+G22+E22</f>
        <v>57.7</v>
      </c>
      <c r="N70" s="61">
        <f>-(M70-L70)/L70</f>
        <v>0</v>
      </c>
      <c r="O70" s="25">
        <f>-M70+L70</f>
        <v>0</v>
      </c>
    </row>
    <row r="71" spans="2:15" s="18" customFormat="1" ht="15">
      <c r="B71" s="26"/>
      <c r="C71" s="50" t="s">
        <v>6</v>
      </c>
      <c r="D71" s="79"/>
      <c r="E71" s="80"/>
      <c r="F71" s="79"/>
      <c r="G71" s="80"/>
      <c r="H71" s="79"/>
      <c r="I71" s="80"/>
      <c r="J71" s="79">
        <f>J72/J70</f>
        <v>2.20103986135182</v>
      </c>
      <c r="K71" s="100">
        <f>K72/K70</f>
        <v>2.20103986135182</v>
      </c>
      <c r="L71" s="24">
        <f>L72/L70</f>
        <v>2.20103986135182</v>
      </c>
      <c r="M71" s="25">
        <f>M72/M70</f>
        <v>2.20103986135182</v>
      </c>
      <c r="N71" s="61"/>
      <c r="O71" s="25"/>
    </row>
    <row r="72" spans="2:15" s="18" customFormat="1" ht="15">
      <c r="B72" s="26"/>
      <c r="C72" s="50" t="s">
        <v>7</v>
      </c>
      <c r="D72" s="79"/>
      <c r="E72" s="80"/>
      <c r="F72" s="79"/>
      <c r="G72" s="80"/>
      <c r="H72" s="79"/>
      <c r="I72" s="80"/>
      <c r="J72" s="79">
        <v>127</v>
      </c>
      <c r="K72" s="100">
        <v>127</v>
      </c>
      <c r="L72" s="24">
        <f>J72+H72+F72+D72+N24+L24+J24+H24+F24+D24</f>
        <v>127</v>
      </c>
      <c r="M72" s="25">
        <f>K72+I72+G72+E72+O24+M24+K24+I24+G24+E24</f>
        <v>127</v>
      </c>
      <c r="N72" s="61">
        <f>-(M72-L72)/L72</f>
        <v>0</v>
      </c>
      <c r="O72" s="25">
        <f>-M72+L72</f>
        <v>0</v>
      </c>
    </row>
    <row r="73" spans="2:15" s="53" customFormat="1" ht="15">
      <c r="B73" s="27" t="s">
        <v>9</v>
      </c>
      <c r="C73" s="4" t="s">
        <v>5</v>
      </c>
      <c r="D73" s="81"/>
      <c r="E73" s="82"/>
      <c r="F73" s="81"/>
      <c r="G73" s="82"/>
      <c r="H73" s="81">
        <f>H70+H67</f>
        <v>0.4</v>
      </c>
      <c r="I73" s="82">
        <f>I70+I67</f>
        <v>0.4</v>
      </c>
      <c r="J73" s="81">
        <f>J70+J67</f>
        <v>84.7</v>
      </c>
      <c r="K73" s="101">
        <f>K70+K67</f>
        <v>84.7</v>
      </c>
      <c r="L73" s="51">
        <f>J73+H73+F73+D73+N25+L25+J25+H25+F25+D25</f>
        <v>726.734</v>
      </c>
      <c r="M73" s="52">
        <f>K73+I73+G73+E73+O25+M25+K25+I25+G25+E25</f>
        <v>711.7</v>
      </c>
      <c r="N73" s="62">
        <f>-(M73-L73)/L73</f>
        <v>0.020687073950028473</v>
      </c>
      <c r="O73" s="52">
        <f>-M73+L73</f>
        <v>15.033999999999992</v>
      </c>
    </row>
    <row r="74" spans="2:15" s="53" customFormat="1" ht="15">
      <c r="B74" s="32"/>
      <c r="C74" s="4" t="s">
        <v>6</v>
      </c>
      <c r="D74" s="81"/>
      <c r="E74" s="82"/>
      <c r="F74" s="81"/>
      <c r="G74" s="82"/>
      <c r="H74" s="81">
        <f aca="true" t="shared" si="17" ref="H74:M74">H75/H73</f>
        <v>2.25</v>
      </c>
      <c r="I74" s="82">
        <f t="shared" si="17"/>
        <v>2.25</v>
      </c>
      <c r="J74" s="81">
        <f t="shared" si="17"/>
        <v>2.207792207792208</v>
      </c>
      <c r="K74" s="101">
        <f t="shared" si="17"/>
        <v>2.207792207792208</v>
      </c>
      <c r="L74" s="51">
        <f t="shared" si="17"/>
        <v>2.100613154193969</v>
      </c>
      <c r="M74" s="52">
        <f t="shared" si="17"/>
        <v>2.4565968807081635</v>
      </c>
      <c r="N74" s="62"/>
      <c r="O74" s="52"/>
    </row>
    <row r="75" spans="2:15" s="53" customFormat="1" ht="15">
      <c r="B75" s="33"/>
      <c r="C75" s="34" t="s">
        <v>7</v>
      </c>
      <c r="D75" s="83"/>
      <c r="E75" s="84"/>
      <c r="F75" s="83"/>
      <c r="G75" s="84"/>
      <c r="H75" s="83">
        <f>H72+H69</f>
        <v>0.9</v>
      </c>
      <c r="I75" s="84">
        <f>I72+I69</f>
        <v>0.9</v>
      </c>
      <c r="J75" s="83">
        <f>J72+J69</f>
        <v>187</v>
      </c>
      <c r="K75" s="102">
        <f>K72+K69</f>
        <v>187</v>
      </c>
      <c r="L75" s="51">
        <f>J75+H75+F75+D75+N27+L27+J27+H27+F27+D27</f>
        <v>1526.587</v>
      </c>
      <c r="M75" s="52">
        <f>K75+I75+G75+E75+O27+M27+K27+I27+G27+E27</f>
        <v>1748.3600000000001</v>
      </c>
      <c r="N75" s="62">
        <f>-(M75-L75)/L75</f>
        <v>-0.14527373808371233</v>
      </c>
      <c r="O75" s="54">
        <f>-M75+L75</f>
        <v>-221.77300000000014</v>
      </c>
    </row>
    <row r="76" spans="2:15" ht="15">
      <c r="B76" s="107" t="s">
        <v>11</v>
      </c>
      <c r="C76" s="108"/>
      <c r="D76" s="75"/>
      <c r="E76" s="76"/>
      <c r="F76" s="75"/>
      <c r="G76" s="76"/>
      <c r="H76" s="75"/>
      <c r="I76" s="76"/>
      <c r="J76" s="75"/>
      <c r="K76" s="103"/>
      <c r="L76" s="10"/>
      <c r="M76" s="11"/>
      <c r="N76" s="63"/>
      <c r="O76" s="11"/>
    </row>
    <row r="77" spans="2:15" s="18" customFormat="1" ht="15">
      <c r="B77" s="13" t="s">
        <v>4</v>
      </c>
      <c r="C77" s="3" t="s">
        <v>5</v>
      </c>
      <c r="D77" s="77"/>
      <c r="E77" s="78"/>
      <c r="F77" s="77"/>
      <c r="G77" s="78"/>
      <c r="H77" s="77">
        <v>0.1</v>
      </c>
      <c r="I77" s="78">
        <v>0.1</v>
      </c>
      <c r="J77" s="77">
        <v>4.5</v>
      </c>
      <c r="K77" s="99">
        <v>4.5</v>
      </c>
      <c r="L77" s="16">
        <f>J77+H77+F77+D77+N29+L29+J29+H29+F29+D29</f>
        <v>11.95</v>
      </c>
      <c r="M77" s="17">
        <f>K77+I77+G77+E77+O29+M29+K29+I29+G29+E29</f>
        <v>53.6</v>
      </c>
      <c r="N77" s="60">
        <f>-(M77-L77)/L77</f>
        <v>-3.4853556485355655</v>
      </c>
      <c r="O77" s="17">
        <f>-M77+L77</f>
        <v>-41.650000000000006</v>
      </c>
    </row>
    <row r="78" spans="2:15" s="18" customFormat="1" ht="15">
      <c r="B78" s="13"/>
      <c r="C78" s="3" t="s">
        <v>6</v>
      </c>
      <c r="D78" s="77"/>
      <c r="E78" s="78"/>
      <c r="F78" s="77"/>
      <c r="G78" s="78"/>
      <c r="H78" s="77">
        <f aca="true" t="shared" si="18" ref="H78:M78">H79/H77</f>
        <v>4</v>
      </c>
      <c r="I78" s="78">
        <f t="shared" si="18"/>
        <v>4</v>
      </c>
      <c r="J78" s="77">
        <f t="shared" si="18"/>
        <v>1.911111111111111</v>
      </c>
      <c r="K78" s="99">
        <f t="shared" si="18"/>
        <v>1.911111111111111</v>
      </c>
      <c r="L78" s="16">
        <f t="shared" si="18"/>
        <v>1.9242677824267782</v>
      </c>
      <c r="M78" s="17">
        <f t="shared" si="18"/>
        <v>1.8208955223880596</v>
      </c>
      <c r="N78" s="60"/>
      <c r="O78" s="17"/>
    </row>
    <row r="79" spans="2:15" s="18" customFormat="1" ht="15">
      <c r="B79" s="13"/>
      <c r="C79" s="3" t="s">
        <v>7</v>
      </c>
      <c r="D79" s="77"/>
      <c r="E79" s="78"/>
      <c r="F79" s="77"/>
      <c r="G79" s="78"/>
      <c r="H79" s="77">
        <v>0.4</v>
      </c>
      <c r="I79" s="78">
        <v>0.4</v>
      </c>
      <c r="J79" s="77">
        <v>8.6</v>
      </c>
      <c r="K79" s="99">
        <v>8.6</v>
      </c>
      <c r="L79" s="16">
        <f>J79+H79+F79+D79+N31+L31+J31+H31+F31+D31</f>
        <v>22.994999999999997</v>
      </c>
      <c r="M79" s="17">
        <f>K79+I79+G79+E79+O31+M31+K31+I31+G31+E31</f>
        <v>97.6</v>
      </c>
      <c r="N79" s="60">
        <f>-(M79-L79)/L79</f>
        <v>-3.2444009567297236</v>
      </c>
      <c r="O79" s="17">
        <f>-M79+L79</f>
        <v>-74.60499999999999</v>
      </c>
    </row>
    <row r="80" spans="2:15" s="18" customFormat="1" ht="15">
      <c r="B80" s="26" t="s">
        <v>8</v>
      </c>
      <c r="C80" s="50" t="s">
        <v>5</v>
      </c>
      <c r="D80" s="79"/>
      <c r="E80" s="80"/>
      <c r="F80" s="79"/>
      <c r="G80" s="80"/>
      <c r="H80" s="79"/>
      <c r="I80" s="80"/>
      <c r="J80" s="79">
        <v>6.7</v>
      </c>
      <c r="K80" s="100">
        <v>6.7</v>
      </c>
      <c r="L80" s="24">
        <f>J80+H80+F80+D80+N32+L32+J32+H32+F32+D32</f>
        <v>42.7</v>
      </c>
      <c r="M80" s="25">
        <f>K80+I80+G80+E80+O32+M32+K32+I32+G32+E32</f>
        <v>6.7</v>
      </c>
      <c r="N80" s="61">
        <f>-(M80-L80)/L80</f>
        <v>0.8430913348946135</v>
      </c>
      <c r="O80" s="25">
        <f>-M80+L80</f>
        <v>36</v>
      </c>
    </row>
    <row r="81" spans="2:15" s="18" customFormat="1" ht="15">
      <c r="B81" s="26"/>
      <c r="C81" s="50" t="s">
        <v>6</v>
      </c>
      <c r="D81" s="79"/>
      <c r="E81" s="80"/>
      <c r="F81" s="79"/>
      <c r="G81" s="80"/>
      <c r="H81" s="79"/>
      <c r="I81" s="80"/>
      <c r="J81" s="79">
        <f>J82/J80</f>
        <v>1.9104477611940298</v>
      </c>
      <c r="K81" s="100">
        <f>K82/K80</f>
        <v>1.9104477611940298</v>
      </c>
      <c r="L81" s="24">
        <f>L82/L80</f>
        <v>1.7751756440281028</v>
      </c>
      <c r="M81" s="25">
        <f>M82/M80</f>
        <v>1.9104477611940298</v>
      </c>
      <c r="N81" s="61"/>
      <c r="O81" s="25"/>
    </row>
    <row r="82" spans="2:15" s="18" customFormat="1" ht="15">
      <c r="B82" s="26"/>
      <c r="C82" s="50" t="s">
        <v>7</v>
      </c>
      <c r="D82" s="79"/>
      <c r="E82" s="80"/>
      <c r="F82" s="79"/>
      <c r="G82" s="80"/>
      <c r="H82" s="79"/>
      <c r="I82" s="80"/>
      <c r="J82" s="79">
        <v>12.8</v>
      </c>
      <c r="K82" s="100">
        <v>12.8</v>
      </c>
      <c r="L82" s="24">
        <f>J82+H82+F82+D82+N34+L34+J34+H34+F34+D34</f>
        <v>75.8</v>
      </c>
      <c r="M82" s="25">
        <f>K82+I82+G82+E82+O34+M34+K34+I34+G34+E34</f>
        <v>12.8</v>
      </c>
      <c r="N82" s="61">
        <f>-(M82-L82)/L82</f>
        <v>0.8311345646437995</v>
      </c>
      <c r="O82" s="25">
        <f>-M82+L82</f>
        <v>63</v>
      </c>
    </row>
    <row r="83" spans="2:15" s="53" customFormat="1" ht="15">
      <c r="B83" s="27" t="s">
        <v>9</v>
      </c>
      <c r="C83" s="4" t="s">
        <v>5</v>
      </c>
      <c r="D83" s="81"/>
      <c r="E83" s="82"/>
      <c r="F83" s="81"/>
      <c r="G83" s="82"/>
      <c r="H83" s="81">
        <f>H80+H77</f>
        <v>0.1</v>
      </c>
      <c r="I83" s="82">
        <f>I80+I77</f>
        <v>0.1</v>
      </c>
      <c r="J83" s="81">
        <f>J80+J77</f>
        <v>11.2</v>
      </c>
      <c r="K83" s="101">
        <f>K80+K77</f>
        <v>11.2</v>
      </c>
      <c r="L83" s="51">
        <f>J83+H83+F83+D83+N35+L35+J35+H35+F35+D35</f>
        <v>54.65</v>
      </c>
      <c r="M83" s="52">
        <f>K83+I83+G83+E83+O35+M35+K35+I35+G35+E35</f>
        <v>60.3</v>
      </c>
      <c r="N83" s="62">
        <f>-(M83-L83)/L83</f>
        <v>-0.10338517840805121</v>
      </c>
      <c r="O83" s="52">
        <f>-M83+L83</f>
        <v>-5.649999999999999</v>
      </c>
    </row>
    <row r="84" spans="2:15" s="53" customFormat="1" ht="15">
      <c r="B84" s="27"/>
      <c r="C84" s="4" t="s">
        <v>6</v>
      </c>
      <c r="D84" s="81"/>
      <c r="E84" s="82"/>
      <c r="F84" s="81"/>
      <c r="G84" s="82"/>
      <c r="H84" s="81">
        <f aca="true" t="shared" si="19" ref="H84:M84">H85/H83</f>
        <v>4</v>
      </c>
      <c r="I84" s="82">
        <f t="shared" si="19"/>
        <v>4</v>
      </c>
      <c r="J84" s="81">
        <f t="shared" si="19"/>
        <v>1.9107142857142858</v>
      </c>
      <c r="K84" s="101">
        <f t="shared" si="19"/>
        <v>1.9107142857142858</v>
      </c>
      <c r="L84" s="51">
        <f t="shared" si="19"/>
        <v>1.8077767612076854</v>
      </c>
      <c r="M84" s="52">
        <f t="shared" si="19"/>
        <v>1.8308457711442785</v>
      </c>
      <c r="N84" s="62"/>
      <c r="O84" s="52"/>
    </row>
    <row r="85" spans="2:15" s="53" customFormat="1" ht="15">
      <c r="B85" s="39"/>
      <c r="C85" s="34" t="s">
        <v>7</v>
      </c>
      <c r="D85" s="83"/>
      <c r="E85" s="84"/>
      <c r="F85" s="83"/>
      <c r="G85" s="84"/>
      <c r="H85" s="83">
        <f>H82+H79</f>
        <v>0.4</v>
      </c>
      <c r="I85" s="84">
        <f>I82+I79</f>
        <v>0.4</v>
      </c>
      <c r="J85" s="83">
        <f>J82+J79</f>
        <v>21.4</v>
      </c>
      <c r="K85" s="102">
        <f>K82+K79</f>
        <v>21.4</v>
      </c>
      <c r="L85" s="51">
        <f>J85+H85+F85+D85+N37+L37+J37+H37+F37+D37</f>
        <v>98.795</v>
      </c>
      <c r="M85" s="52">
        <f>K85+I85+G85+E85+O37+M37+K37+I37+G37+E37</f>
        <v>110.39999999999999</v>
      </c>
      <c r="N85" s="62">
        <f>-(M85-L85)/L85</f>
        <v>-0.11746545877827815</v>
      </c>
      <c r="O85" s="54">
        <f>-M85+L85</f>
        <v>-11.60499999999999</v>
      </c>
    </row>
    <row r="86" spans="2:15" s="53" customFormat="1" ht="15">
      <c r="B86" s="107" t="s">
        <v>12</v>
      </c>
      <c r="C86" s="108"/>
      <c r="D86" s="85"/>
      <c r="E86" s="86"/>
      <c r="F86" s="85"/>
      <c r="G86" s="86"/>
      <c r="H86" s="85"/>
      <c r="I86" s="86"/>
      <c r="J86" s="85"/>
      <c r="K86" s="104"/>
      <c r="L86" s="55"/>
      <c r="M86" s="56"/>
      <c r="N86" s="64"/>
      <c r="O86" s="56"/>
    </row>
    <row r="87" spans="2:15" s="53" customFormat="1" ht="15">
      <c r="B87" s="32"/>
      <c r="C87" s="4" t="s">
        <v>5</v>
      </c>
      <c r="D87" s="81"/>
      <c r="E87" s="82"/>
      <c r="F87" s="81"/>
      <c r="G87" s="82"/>
      <c r="H87" s="81">
        <v>4.5</v>
      </c>
      <c r="I87" s="82">
        <v>4.5</v>
      </c>
      <c r="J87" s="81">
        <v>8</v>
      </c>
      <c r="K87" s="101">
        <v>8</v>
      </c>
      <c r="L87" s="51">
        <f>J87+H87+F87+D87+N39+L39+J39+H39+F39+D39</f>
        <v>12.6</v>
      </c>
      <c r="M87" s="52">
        <f>K87+I87+G87+E87+O39+M39+K39+I39+G39+E39</f>
        <v>12.6</v>
      </c>
      <c r="N87" s="62">
        <f>-(M87-L87)/L87</f>
        <v>0</v>
      </c>
      <c r="O87" s="52">
        <f>-M87+L87</f>
        <v>0</v>
      </c>
    </row>
    <row r="88" spans="2:15" s="53" customFormat="1" ht="15">
      <c r="B88" s="32"/>
      <c r="C88" s="4" t="s">
        <v>6</v>
      </c>
      <c r="D88" s="81"/>
      <c r="E88" s="82"/>
      <c r="F88" s="81"/>
      <c r="G88" s="82"/>
      <c r="H88" s="81">
        <f aca="true" t="shared" si="20" ref="H88:M88">H89/H87</f>
        <v>0.5333333333333333</v>
      </c>
      <c r="I88" s="82">
        <f t="shared" si="20"/>
        <v>0.5333333333333333</v>
      </c>
      <c r="J88" s="81">
        <f t="shared" si="20"/>
        <v>0.7875</v>
      </c>
      <c r="K88" s="101">
        <f t="shared" si="20"/>
        <v>0.7875</v>
      </c>
      <c r="L88" s="51">
        <f t="shared" si="20"/>
        <v>0.6904761904761905</v>
      </c>
      <c r="M88" s="52">
        <f t="shared" si="20"/>
        <v>0.7063492063492063</v>
      </c>
      <c r="N88" s="62"/>
      <c r="O88" s="52"/>
    </row>
    <row r="89" spans="2:15" s="53" customFormat="1" ht="15">
      <c r="B89" s="33"/>
      <c r="C89" s="34" t="s">
        <v>7</v>
      </c>
      <c r="D89" s="83"/>
      <c r="E89" s="84"/>
      <c r="F89" s="83"/>
      <c r="G89" s="84"/>
      <c r="H89" s="83">
        <v>2.4</v>
      </c>
      <c r="I89" s="84">
        <v>2.4</v>
      </c>
      <c r="J89" s="83">
        <v>6.3</v>
      </c>
      <c r="K89" s="102">
        <v>6.3</v>
      </c>
      <c r="L89" s="51">
        <f>J89+H89+F89+D89+N41+L41+J41+H41+F41+D41</f>
        <v>8.7</v>
      </c>
      <c r="M89" s="52">
        <f>K89+I89+G89+E89+O41+M41+K41+I41+G41+E41</f>
        <v>8.899999999999999</v>
      </c>
      <c r="N89" s="62">
        <f>-(M89-L89)/L89</f>
        <v>-0.022988505747126357</v>
      </c>
      <c r="O89" s="54">
        <f>-M89+L89</f>
        <v>-0.1999999999999993</v>
      </c>
    </row>
    <row r="90" spans="2:15" ht="15">
      <c r="B90" s="40" t="s">
        <v>13</v>
      </c>
      <c r="C90" s="41"/>
      <c r="D90" s="75"/>
      <c r="E90" s="76"/>
      <c r="F90" s="75"/>
      <c r="G90" s="76"/>
      <c r="H90" s="75"/>
      <c r="I90" s="76"/>
      <c r="J90" s="75"/>
      <c r="K90" s="103"/>
      <c r="L90" s="10"/>
      <c r="M90" s="11"/>
      <c r="N90" s="65"/>
      <c r="O90" s="11"/>
    </row>
    <row r="91" spans="2:15" s="18" customFormat="1" ht="15">
      <c r="B91" s="13" t="s">
        <v>4</v>
      </c>
      <c r="C91" s="3" t="s">
        <v>5</v>
      </c>
      <c r="D91" s="77"/>
      <c r="E91" s="78"/>
      <c r="F91" s="77">
        <f aca="true" t="shared" si="21" ref="F91:K91">F77+F67+F57</f>
        <v>830</v>
      </c>
      <c r="G91" s="78">
        <f t="shared" si="21"/>
        <v>830</v>
      </c>
      <c r="H91" s="77">
        <f t="shared" si="21"/>
        <v>5.6</v>
      </c>
      <c r="I91" s="78">
        <f t="shared" si="21"/>
        <v>5.6</v>
      </c>
      <c r="J91" s="77">
        <f t="shared" si="21"/>
        <v>58.8</v>
      </c>
      <c r="K91" s="99">
        <f t="shared" si="21"/>
        <v>58.8</v>
      </c>
      <c r="L91" s="16">
        <f>J91+H91+F91+D91+N43+L43+J43+H43+F43+D43</f>
        <v>2048.384</v>
      </c>
      <c r="M91" s="17">
        <f>K91+I91+G91+E91+O43+M43+K43+I43+G43+E43</f>
        <v>1906</v>
      </c>
      <c r="N91" s="66">
        <f>-(M91-L91)/L91</f>
        <v>0.0695104042991939</v>
      </c>
      <c r="O91" s="17">
        <f>-M91+L91</f>
        <v>142.38400000000001</v>
      </c>
    </row>
    <row r="92" spans="2:15" s="18" customFormat="1" ht="15">
      <c r="B92" s="13"/>
      <c r="C92" s="3" t="s">
        <v>6</v>
      </c>
      <c r="D92" s="77"/>
      <c r="E92" s="78"/>
      <c r="F92" s="77">
        <f aca="true" t="shared" si="22" ref="F92:M92">F93/F91</f>
        <v>3.0120481927710845</v>
      </c>
      <c r="G92" s="78">
        <f t="shared" si="22"/>
        <v>2.5301204819277108</v>
      </c>
      <c r="H92" s="77">
        <f t="shared" si="22"/>
        <v>2.803571428571429</v>
      </c>
      <c r="I92" s="78">
        <f t="shared" si="22"/>
        <v>2.803571428571429</v>
      </c>
      <c r="J92" s="77">
        <f t="shared" si="22"/>
        <v>2.187074829931973</v>
      </c>
      <c r="K92" s="99">
        <f t="shared" si="22"/>
        <v>2.187074829931973</v>
      </c>
      <c r="L92" s="16">
        <f t="shared" si="22"/>
        <v>2.5383824517278013</v>
      </c>
      <c r="M92" s="17">
        <f t="shared" si="22"/>
        <v>2.449296956977965</v>
      </c>
      <c r="N92" s="66"/>
      <c r="O92" s="17"/>
    </row>
    <row r="93" spans="2:15" s="18" customFormat="1" ht="15">
      <c r="B93" s="13"/>
      <c r="C93" s="3" t="s">
        <v>7</v>
      </c>
      <c r="D93" s="77"/>
      <c r="E93" s="78"/>
      <c r="F93" s="77">
        <f aca="true" t="shared" si="23" ref="F93:K94">F79+F69+F59</f>
        <v>2500</v>
      </c>
      <c r="G93" s="78">
        <f t="shared" si="23"/>
        <v>2100</v>
      </c>
      <c r="H93" s="77">
        <f t="shared" si="23"/>
        <v>15.700000000000001</v>
      </c>
      <c r="I93" s="78">
        <f t="shared" si="23"/>
        <v>15.700000000000001</v>
      </c>
      <c r="J93" s="77">
        <f t="shared" si="23"/>
        <v>128.6</v>
      </c>
      <c r="K93" s="99">
        <f t="shared" si="23"/>
        <v>128.6</v>
      </c>
      <c r="L93" s="16">
        <f>J93+H93+F93+D93+N45+L45+J45+H45+F45+D45</f>
        <v>5199.582</v>
      </c>
      <c r="M93" s="17">
        <f>K93+I93+G93+E93+O45+M45+K45+I45+G45+E45</f>
        <v>4668.360000000001</v>
      </c>
      <c r="N93" s="66">
        <f>-(M93-L93)/L93</f>
        <v>0.10216628952096528</v>
      </c>
      <c r="O93" s="17">
        <f>-M93+L93</f>
        <v>531.2219999999998</v>
      </c>
    </row>
    <row r="94" spans="2:15" s="18" customFormat="1" ht="15">
      <c r="B94" s="26" t="s">
        <v>8</v>
      </c>
      <c r="C94" s="50" t="s">
        <v>5</v>
      </c>
      <c r="D94" s="79"/>
      <c r="E94" s="80"/>
      <c r="F94" s="79"/>
      <c r="G94" s="80"/>
      <c r="H94" s="79"/>
      <c r="I94" s="80"/>
      <c r="J94" s="79">
        <f t="shared" si="23"/>
        <v>193.4</v>
      </c>
      <c r="K94" s="100">
        <f t="shared" si="23"/>
        <v>193.4</v>
      </c>
      <c r="L94" s="24">
        <f>J94+H94+F94+D94+N46+L46+J46+H46+F46+D46</f>
        <v>346.9</v>
      </c>
      <c r="M94" s="25">
        <f>K94+I94+G94+E94+O46+M46+K46+I46+G46+E46</f>
        <v>499.1</v>
      </c>
      <c r="N94" s="67">
        <f>-(M94-L94)/L94</f>
        <v>-0.43874315364658417</v>
      </c>
      <c r="O94" s="25">
        <f>-M94+L94</f>
        <v>-152.20000000000005</v>
      </c>
    </row>
    <row r="95" spans="2:15" s="18" customFormat="1" ht="15">
      <c r="B95" s="26"/>
      <c r="C95" s="50" t="s">
        <v>6</v>
      </c>
      <c r="D95" s="79"/>
      <c r="E95" s="80"/>
      <c r="F95" s="79"/>
      <c r="G95" s="80"/>
      <c r="H95" s="79"/>
      <c r="I95" s="80"/>
      <c r="J95" s="79">
        <f>J96/J94</f>
        <v>2.1913133402275076</v>
      </c>
      <c r="K95" s="100">
        <f>K96/K94</f>
        <v>2.1913133402275076</v>
      </c>
      <c r="L95" s="24">
        <f>L96/L94</f>
        <v>2.2781781493225712</v>
      </c>
      <c r="M95" s="25">
        <f>M96/M94</f>
        <v>2.356842316169104</v>
      </c>
      <c r="N95" s="67"/>
      <c r="O95" s="25"/>
    </row>
    <row r="96" spans="2:15" s="18" customFormat="1" ht="15">
      <c r="B96" s="26"/>
      <c r="C96" s="50" t="s">
        <v>7</v>
      </c>
      <c r="D96" s="79"/>
      <c r="E96" s="80"/>
      <c r="F96" s="79"/>
      <c r="G96" s="80"/>
      <c r="H96" s="79"/>
      <c r="I96" s="80"/>
      <c r="J96" s="79">
        <f>J82+J72+J62</f>
        <v>423.8</v>
      </c>
      <c r="K96" s="100">
        <f>K82+K72+K62</f>
        <v>423.8</v>
      </c>
      <c r="L96" s="24">
        <f>J96+H96+F96+D96+N48+L48+J48+H48+F48+D48</f>
        <v>790.3</v>
      </c>
      <c r="M96" s="25">
        <f>K96+I96+G96+E96+O48+M48+K48+I48+G48+E48</f>
        <v>1176.3</v>
      </c>
      <c r="N96" s="67">
        <f>-(M96-L96)/L96</f>
        <v>-0.48842211818296855</v>
      </c>
      <c r="O96" s="25">
        <f>-M96+L96</f>
        <v>-386</v>
      </c>
    </row>
    <row r="97" spans="2:15" s="53" customFormat="1" ht="15">
      <c r="B97" s="42" t="s">
        <v>9</v>
      </c>
      <c r="C97" s="43" t="s">
        <v>5</v>
      </c>
      <c r="D97" s="87"/>
      <c r="E97" s="88"/>
      <c r="F97" s="87">
        <f aca="true" t="shared" si="24" ref="F97:K97">F87+F83+F73+F63</f>
        <v>830</v>
      </c>
      <c r="G97" s="88">
        <f t="shared" si="24"/>
        <v>830</v>
      </c>
      <c r="H97" s="87">
        <f t="shared" si="24"/>
        <v>10.1</v>
      </c>
      <c r="I97" s="88">
        <f t="shared" si="24"/>
        <v>10.1</v>
      </c>
      <c r="J97" s="87">
        <f t="shared" si="24"/>
        <v>260.20000000000005</v>
      </c>
      <c r="K97" s="105">
        <f t="shared" si="24"/>
        <v>260.20000000000005</v>
      </c>
      <c r="L97" s="51">
        <f>J97+H97+F97+D97+N49+L49+J49+H49+F49+D49</f>
        <v>2825.884</v>
      </c>
      <c r="M97" s="52">
        <f>K97+I97+G97+E97+O49+M49+K49+I49+G49+E49</f>
        <v>2836.5080000000003</v>
      </c>
      <c r="N97" s="68">
        <f>-(M97-L97)/L97</f>
        <v>-0.0037595315306644755</v>
      </c>
      <c r="O97" s="52">
        <f>-M97+L97</f>
        <v>-10.624000000000251</v>
      </c>
    </row>
    <row r="98" spans="2:15" s="53" customFormat="1" ht="15">
      <c r="B98" s="45"/>
      <c r="C98" s="43" t="s">
        <v>6</v>
      </c>
      <c r="D98" s="87"/>
      <c r="E98" s="88"/>
      <c r="F98" s="87">
        <f aca="true" t="shared" si="25" ref="F98:M98">F99/F97</f>
        <v>3.0120481927710845</v>
      </c>
      <c r="G98" s="88">
        <f t="shared" si="25"/>
        <v>2.5301204819277108</v>
      </c>
      <c r="H98" s="87">
        <f t="shared" si="25"/>
        <v>1.7920792079207923</v>
      </c>
      <c r="I98" s="88">
        <f t="shared" si="25"/>
        <v>1.7920792079207923</v>
      </c>
      <c r="J98" s="87">
        <f t="shared" si="25"/>
        <v>2.1471944657955415</v>
      </c>
      <c r="K98" s="105">
        <f t="shared" si="25"/>
        <v>2.1471944657955415</v>
      </c>
      <c r="L98" s="51">
        <f t="shared" si="25"/>
        <v>2.638495423025149</v>
      </c>
      <c r="M98" s="52">
        <f t="shared" si="25"/>
        <v>2.504332792292495</v>
      </c>
      <c r="N98" s="68"/>
      <c r="O98" s="52"/>
    </row>
    <row r="99" spans="2:15" s="53" customFormat="1" ht="15">
      <c r="B99" s="46"/>
      <c r="C99" s="47" t="s">
        <v>7</v>
      </c>
      <c r="D99" s="89"/>
      <c r="E99" s="90"/>
      <c r="F99" s="89">
        <f aca="true" t="shared" si="26" ref="F99:K99">F89+F85+F75+F65</f>
        <v>2500</v>
      </c>
      <c r="G99" s="90">
        <f t="shared" si="26"/>
        <v>2100</v>
      </c>
      <c r="H99" s="89">
        <f t="shared" si="26"/>
        <v>18.1</v>
      </c>
      <c r="I99" s="90">
        <f t="shared" si="26"/>
        <v>18.1</v>
      </c>
      <c r="J99" s="89">
        <f t="shared" si="26"/>
        <v>558.7</v>
      </c>
      <c r="K99" s="106">
        <f t="shared" si="26"/>
        <v>558.7</v>
      </c>
      <c r="L99" s="57">
        <f>J99+H99+F99+D99+N51+L51+J51+H51+F51+D51</f>
        <v>7456.082</v>
      </c>
      <c r="M99" s="54">
        <f>K99+I99+G99+E99+O51+M51+K51+I51+G51+E51</f>
        <v>7103.56</v>
      </c>
      <c r="N99" s="69">
        <f>-(M99-L99)/L99</f>
        <v>0.04727979118255404</v>
      </c>
      <c r="O99" s="54">
        <f>-M99+L99</f>
        <v>352.52199999999993</v>
      </c>
    </row>
  </sheetData>
  <sheetProtection/>
  <mergeCells count="27">
    <mergeCell ref="B86:C86"/>
    <mergeCell ref="F53:G54"/>
    <mergeCell ref="N53:O54"/>
    <mergeCell ref="J5:K6"/>
    <mergeCell ref="B55:C55"/>
    <mergeCell ref="B56:C56"/>
    <mergeCell ref="B66:C66"/>
    <mergeCell ref="B76:C76"/>
    <mergeCell ref="L5:M6"/>
    <mergeCell ref="B7:C7"/>
    <mergeCell ref="N5:O6"/>
    <mergeCell ref="B2:O3"/>
    <mergeCell ref="B53:C53"/>
    <mergeCell ref="D53:E54"/>
    <mergeCell ref="B54:C54"/>
    <mergeCell ref="H53:I54"/>
    <mergeCell ref="J53:K54"/>
    <mergeCell ref="L53:M54"/>
    <mergeCell ref="B8:C8"/>
    <mergeCell ref="B18:C18"/>
    <mergeCell ref="B28:C28"/>
    <mergeCell ref="B38:C38"/>
    <mergeCell ref="H5:I6"/>
    <mergeCell ref="B5:C5"/>
    <mergeCell ref="D5:E6"/>
    <mergeCell ref="F5:G6"/>
    <mergeCell ref="B6:C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2"/>
  <headerFooter>
    <oddHeader>&amp;R&amp;G</oddHeader>
    <oddFooter>&amp;RPage &amp;P of &amp;N</oddFooter>
  </headerFooter>
  <rowBreaks count="1" manualBreakCount="1">
    <brk id="51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52"/>
  <sheetViews>
    <sheetView zoomScale="80" zoomScaleNormal="80" zoomScalePageLayoutView="0" workbookViewId="0" topLeftCell="A1">
      <pane xSplit="3" ySplit="4" topLeftCell="D3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53" sqref="K53"/>
    </sheetView>
  </sheetViews>
  <sheetFormatPr defaultColWidth="9.140625" defaultRowHeight="15"/>
  <cols>
    <col min="1" max="2" width="9.140625" style="2" customWidth="1"/>
    <col min="3" max="3" width="10.140625" style="2" customWidth="1"/>
    <col min="4" max="7" width="11.28125" style="2" bestFit="1" customWidth="1"/>
    <col min="8" max="10" width="13.421875" style="2" bestFit="1" customWidth="1"/>
    <col min="11" max="11" width="12.28125" style="2" customWidth="1"/>
    <col min="12" max="16384" width="9.140625" style="2" customWidth="1"/>
  </cols>
  <sheetData>
    <row r="2" spans="2:11" ht="15">
      <c r="B2" s="121" t="s">
        <v>51</v>
      </c>
      <c r="C2" s="124"/>
      <c r="D2" s="124"/>
      <c r="E2" s="124"/>
      <c r="F2" s="124"/>
      <c r="G2" s="124"/>
      <c r="H2" s="124"/>
      <c r="I2" s="124"/>
      <c r="J2" s="124"/>
      <c r="K2" s="124"/>
    </row>
    <row r="3" spans="2:11" ht="15"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2:11" ht="15"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6" spans="2:11" ht="15">
      <c r="B6" s="115" t="s">
        <v>0</v>
      </c>
      <c r="C6" s="116"/>
      <c r="D6" s="109" t="s">
        <v>14</v>
      </c>
      <c r="E6" s="110"/>
      <c r="F6" s="113" t="s">
        <v>15</v>
      </c>
      <c r="G6" s="110"/>
      <c r="H6" s="113" t="s">
        <v>13</v>
      </c>
      <c r="I6" s="110"/>
      <c r="J6" s="109" t="s">
        <v>16</v>
      </c>
      <c r="K6" s="110"/>
    </row>
    <row r="7" spans="2:11" ht="15">
      <c r="B7" s="117" t="s">
        <v>1</v>
      </c>
      <c r="C7" s="118"/>
      <c r="D7" s="111"/>
      <c r="E7" s="112"/>
      <c r="F7" s="114"/>
      <c r="G7" s="112"/>
      <c r="H7" s="114"/>
      <c r="I7" s="112"/>
      <c r="J7" s="111"/>
      <c r="K7" s="112"/>
    </row>
    <row r="8" spans="2:11" ht="15">
      <c r="B8" s="119" t="s">
        <v>2</v>
      </c>
      <c r="C8" s="120"/>
      <c r="D8" s="5" t="s">
        <v>17</v>
      </c>
      <c r="E8" s="6" t="s">
        <v>47</v>
      </c>
      <c r="F8" s="5" t="s">
        <v>17</v>
      </c>
      <c r="G8" s="6" t="s">
        <v>47</v>
      </c>
      <c r="H8" s="7" t="s">
        <v>17</v>
      </c>
      <c r="I8" s="8" t="s">
        <v>47</v>
      </c>
      <c r="J8" s="7" t="s">
        <v>18</v>
      </c>
      <c r="K8" s="8" t="s">
        <v>53</v>
      </c>
    </row>
    <row r="9" spans="2:11" ht="15">
      <c r="B9" s="107" t="s">
        <v>3</v>
      </c>
      <c r="C9" s="108"/>
      <c r="D9" s="75"/>
      <c r="E9" s="76"/>
      <c r="F9" s="1"/>
      <c r="G9" s="9"/>
      <c r="H9" s="10"/>
      <c r="I9" s="11"/>
      <c r="J9" s="10"/>
      <c r="K9" s="11"/>
    </row>
    <row r="10" spans="2:11" s="18" customFormat="1" ht="15">
      <c r="B10" s="13" t="s">
        <v>4</v>
      </c>
      <c r="C10" s="3" t="s">
        <v>5</v>
      </c>
      <c r="D10" s="77"/>
      <c r="E10" s="78"/>
      <c r="F10" s="77"/>
      <c r="G10" s="78"/>
      <c r="H10" s="16">
        <f>F10+D10</f>
        <v>0</v>
      </c>
      <c r="I10" s="17">
        <f>G10+E10</f>
        <v>0</v>
      </c>
      <c r="J10" s="66"/>
      <c r="K10" s="17">
        <f>-I10+H10</f>
        <v>0</v>
      </c>
    </row>
    <row r="11" spans="2:11" s="18" customFormat="1" ht="15">
      <c r="B11" s="13"/>
      <c r="C11" s="3" t="s">
        <v>6</v>
      </c>
      <c r="D11" s="77"/>
      <c r="E11" s="78"/>
      <c r="F11" s="77"/>
      <c r="G11" s="78"/>
      <c r="H11" s="16"/>
      <c r="I11" s="17"/>
      <c r="J11" s="66"/>
      <c r="K11" s="17"/>
    </row>
    <row r="12" spans="2:11" s="18" customFormat="1" ht="15">
      <c r="B12" s="19"/>
      <c r="C12" s="3" t="s">
        <v>7</v>
      </c>
      <c r="D12" s="77"/>
      <c r="E12" s="78"/>
      <c r="F12" s="77"/>
      <c r="G12" s="78"/>
      <c r="H12" s="16">
        <f>F12+D12</f>
        <v>0</v>
      </c>
      <c r="I12" s="17">
        <f>G12+E12</f>
        <v>0</v>
      </c>
      <c r="J12" s="66"/>
      <c r="K12" s="17">
        <f>-I12+H12</f>
        <v>0</v>
      </c>
    </row>
    <row r="13" spans="2:11" s="58" customFormat="1" ht="15">
      <c r="B13" s="26" t="s">
        <v>8</v>
      </c>
      <c r="C13" s="50" t="s">
        <v>5</v>
      </c>
      <c r="D13" s="79"/>
      <c r="E13" s="80"/>
      <c r="F13" s="79">
        <v>289.4</v>
      </c>
      <c r="G13" s="80">
        <v>349</v>
      </c>
      <c r="H13" s="24">
        <f>F13+D13</f>
        <v>289.4</v>
      </c>
      <c r="I13" s="25">
        <f>G13+E13</f>
        <v>349</v>
      </c>
      <c r="J13" s="67">
        <f>-(I13-H13)/H13</f>
        <v>-0.20594333102971674</v>
      </c>
      <c r="K13" s="25">
        <f>-I13+H13</f>
        <v>-59.60000000000002</v>
      </c>
    </row>
    <row r="14" spans="2:11" s="58" customFormat="1" ht="15">
      <c r="B14" s="26"/>
      <c r="C14" s="50" t="s">
        <v>6</v>
      </c>
      <c r="D14" s="79"/>
      <c r="E14" s="80"/>
      <c r="F14" s="79">
        <f>F15/F13</f>
        <v>2.2712508638562543</v>
      </c>
      <c r="G14" s="80">
        <v>2.3</v>
      </c>
      <c r="H14" s="24">
        <f>H15/H13</f>
        <v>2.2712508638562543</v>
      </c>
      <c r="I14" s="25">
        <f>I15/I13</f>
        <v>2.3</v>
      </c>
      <c r="J14" s="67"/>
      <c r="K14" s="25"/>
    </row>
    <row r="15" spans="2:11" s="58" customFormat="1" ht="15">
      <c r="B15" s="26"/>
      <c r="C15" s="50" t="s">
        <v>7</v>
      </c>
      <c r="D15" s="79"/>
      <c r="E15" s="80"/>
      <c r="F15" s="79">
        <v>657.3</v>
      </c>
      <c r="G15" s="80">
        <f>G13*G14</f>
        <v>802.6999999999999</v>
      </c>
      <c r="H15" s="24">
        <f>F15+D15</f>
        <v>657.3</v>
      </c>
      <c r="I15" s="25">
        <f>G15+E15</f>
        <v>802.6999999999999</v>
      </c>
      <c r="J15" s="67">
        <f>-(I15-H15)/H15</f>
        <v>-0.22120797200669404</v>
      </c>
      <c r="K15" s="25">
        <f>-I15+H15</f>
        <v>-145.39999999999998</v>
      </c>
    </row>
    <row r="16" spans="2:11" s="53" customFormat="1" ht="15">
      <c r="B16" s="27" t="s">
        <v>9</v>
      </c>
      <c r="C16" s="4" t="s">
        <v>5</v>
      </c>
      <c r="D16" s="81">
        <v>144.8</v>
      </c>
      <c r="E16" s="82">
        <v>140</v>
      </c>
      <c r="F16" s="81">
        <f>F13+F10</f>
        <v>289.4</v>
      </c>
      <c r="G16" s="82">
        <f>G13+G10</f>
        <v>349</v>
      </c>
      <c r="H16" s="51">
        <f>F16+D16</f>
        <v>434.2</v>
      </c>
      <c r="I16" s="52">
        <f>G16+E16</f>
        <v>489</v>
      </c>
      <c r="J16" s="68">
        <f>-(I16-H16)/H16</f>
        <v>-0.1262091202210963</v>
      </c>
      <c r="K16" s="52">
        <f>-I16+H16</f>
        <v>-54.80000000000001</v>
      </c>
    </row>
    <row r="17" spans="2:11" s="53" customFormat="1" ht="15">
      <c r="B17" s="32"/>
      <c r="C17" s="4" t="s">
        <v>6</v>
      </c>
      <c r="D17" s="81">
        <f aca="true" t="shared" si="0" ref="D17:I17">D18/D16</f>
        <v>2</v>
      </c>
      <c r="E17" s="82">
        <f t="shared" si="0"/>
        <v>2.4</v>
      </c>
      <c r="F17" s="81">
        <f t="shared" si="0"/>
        <v>2.2712508638562543</v>
      </c>
      <c r="G17" s="82">
        <f t="shared" si="0"/>
        <v>2.3</v>
      </c>
      <c r="H17" s="51">
        <f t="shared" si="0"/>
        <v>2.180792261630585</v>
      </c>
      <c r="I17" s="52">
        <f t="shared" si="0"/>
        <v>2.3286298568507156</v>
      </c>
      <c r="J17" s="68"/>
      <c r="K17" s="52"/>
    </row>
    <row r="18" spans="2:11" s="53" customFormat="1" ht="15">
      <c r="B18" s="33"/>
      <c r="C18" s="34" t="s">
        <v>7</v>
      </c>
      <c r="D18" s="83">
        <v>289.6</v>
      </c>
      <c r="E18" s="84">
        <v>336</v>
      </c>
      <c r="F18" s="83">
        <f>F15+F12</f>
        <v>657.3</v>
      </c>
      <c r="G18" s="84">
        <f>G15+G12</f>
        <v>802.6999999999999</v>
      </c>
      <c r="H18" s="51">
        <f>F18+D18</f>
        <v>946.9</v>
      </c>
      <c r="I18" s="52">
        <f>G18+E18</f>
        <v>1138.6999999999998</v>
      </c>
      <c r="J18" s="68">
        <f>-(I18-H18)/H18</f>
        <v>-0.202555708100116</v>
      </c>
      <c r="K18" s="54">
        <f>-I18+H18</f>
        <v>-191.79999999999984</v>
      </c>
    </row>
    <row r="19" spans="2:11" ht="15">
      <c r="B19" s="107" t="s">
        <v>10</v>
      </c>
      <c r="C19" s="108"/>
      <c r="D19" s="75"/>
      <c r="E19" s="76"/>
      <c r="F19" s="75"/>
      <c r="G19" s="76"/>
      <c r="H19" s="10"/>
      <c r="I19" s="11"/>
      <c r="J19" s="65"/>
      <c r="K19" s="11"/>
    </row>
    <row r="20" spans="2:11" s="18" customFormat="1" ht="15">
      <c r="B20" s="13" t="s">
        <v>4</v>
      </c>
      <c r="C20" s="3" t="s">
        <v>5</v>
      </c>
      <c r="D20" s="77"/>
      <c r="E20" s="78"/>
      <c r="F20" s="77">
        <v>1069.1</v>
      </c>
      <c r="G20" s="78"/>
      <c r="H20" s="16">
        <f>F20+D20</f>
        <v>1069.1</v>
      </c>
      <c r="I20" s="17">
        <f>G20+E20</f>
        <v>0</v>
      </c>
      <c r="J20" s="66">
        <f>-(I20-H20)/H20</f>
        <v>1</v>
      </c>
      <c r="K20" s="17">
        <f>-I20+H20</f>
        <v>1069.1</v>
      </c>
    </row>
    <row r="21" spans="2:11" s="18" customFormat="1" ht="15">
      <c r="B21" s="13"/>
      <c r="C21" s="3" t="s">
        <v>6</v>
      </c>
      <c r="D21" s="77"/>
      <c r="E21" s="78"/>
      <c r="F21" s="77">
        <f>F22/F20</f>
        <v>0</v>
      </c>
      <c r="G21" s="78"/>
      <c r="H21" s="16">
        <f>H22/H20</f>
        <v>0</v>
      </c>
      <c r="I21" s="17"/>
      <c r="J21" s="66"/>
      <c r="K21" s="17"/>
    </row>
    <row r="22" spans="2:11" s="18" customFormat="1" ht="15">
      <c r="B22" s="13"/>
      <c r="C22" s="3" t="s">
        <v>7</v>
      </c>
      <c r="D22" s="77"/>
      <c r="E22" s="78"/>
      <c r="F22" s="77"/>
      <c r="G22" s="78"/>
      <c r="H22" s="16">
        <f>F22+D22</f>
        <v>0</v>
      </c>
      <c r="I22" s="17">
        <f>G22+E22</f>
        <v>0</v>
      </c>
      <c r="J22" s="66"/>
      <c r="K22" s="17">
        <f>-I22+H22</f>
        <v>0</v>
      </c>
    </row>
    <row r="23" spans="2:11" s="58" customFormat="1" ht="15">
      <c r="B23" s="26" t="s">
        <v>8</v>
      </c>
      <c r="C23" s="50" t="s">
        <v>5</v>
      </c>
      <c r="D23" s="79"/>
      <c r="E23" s="80"/>
      <c r="F23" s="79"/>
      <c r="G23" s="80"/>
      <c r="H23" s="24">
        <f>F23+D23</f>
        <v>0</v>
      </c>
      <c r="I23" s="25">
        <f>G23+E23</f>
        <v>0</v>
      </c>
      <c r="J23" s="67"/>
      <c r="K23" s="25">
        <f>-I23+H23</f>
        <v>0</v>
      </c>
    </row>
    <row r="24" spans="2:11" s="58" customFormat="1" ht="15">
      <c r="B24" s="26"/>
      <c r="C24" s="50" t="s">
        <v>6</v>
      </c>
      <c r="D24" s="79"/>
      <c r="E24" s="80"/>
      <c r="F24" s="79"/>
      <c r="G24" s="80"/>
      <c r="H24" s="24"/>
      <c r="I24" s="25"/>
      <c r="J24" s="67"/>
      <c r="K24" s="25"/>
    </row>
    <row r="25" spans="2:11" s="58" customFormat="1" ht="15">
      <c r="B25" s="26"/>
      <c r="C25" s="50" t="s">
        <v>7</v>
      </c>
      <c r="D25" s="79"/>
      <c r="E25" s="80"/>
      <c r="F25" s="79"/>
      <c r="G25" s="80"/>
      <c r="H25" s="24">
        <f>F25+D25</f>
        <v>0</v>
      </c>
      <c r="I25" s="25">
        <f>G25+E25</f>
        <v>0</v>
      </c>
      <c r="J25" s="67"/>
      <c r="K25" s="25">
        <f>-I25+H25</f>
        <v>0</v>
      </c>
    </row>
    <row r="26" spans="2:11" s="53" customFormat="1" ht="15">
      <c r="B26" s="27" t="s">
        <v>9</v>
      </c>
      <c r="C26" s="4" t="s">
        <v>5</v>
      </c>
      <c r="D26" s="81">
        <v>888.6</v>
      </c>
      <c r="E26" s="82">
        <v>850</v>
      </c>
      <c r="F26" s="81">
        <f>F23+F20</f>
        <v>1069.1</v>
      </c>
      <c r="G26" s="82">
        <v>700</v>
      </c>
      <c r="H26" s="51">
        <f>F26+D26</f>
        <v>1957.6999999999998</v>
      </c>
      <c r="I26" s="52">
        <f>G26+E26</f>
        <v>1550</v>
      </c>
      <c r="J26" s="68">
        <f>-(I26-H26)/H26</f>
        <v>0.20825458446135764</v>
      </c>
      <c r="K26" s="52">
        <f>-I26+H26</f>
        <v>407.6999999999998</v>
      </c>
    </row>
    <row r="27" spans="2:11" s="53" customFormat="1" ht="15">
      <c r="B27" s="32"/>
      <c r="C27" s="4" t="s">
        <v>6</v>
      </c>
      <c r="D27" s="81">
        <f aca="true" t="shared" si="1" ref="D27:I27">D28/D26</f>
        <v>2</v>
      </c>
      <c r="E27" s="82">
        <f t="shared" si="1"/>
        <v>2.1</v>
      </c>
      <c r="F27" s="81">
        <f t="shared" si="1"/>
        <v>0</v>
      </c>
      <c r="G27" s="82">
        <f t="shared" si="1"/>
        <v>0</v>
      </c>
      <c r="H27" s="51">
        <f t="shared" si="1"/>
        <v>0.9077999693517905</v>
      </c>
      <c r="I27" s="52">
        <f t="shared" si="1"/>
        <v>1.1516129032258065</v>
      </c>
      <c r="J27" s="68"/>
      <c r="K27" s="52"/>
    </row>
    <row r="28" spans="2:11" s="53" customFormat="1" ht="15">
      <c r="B28" s="33"/>
      <c r="C28" s="34" t="s">
        <v>7</v>
      </c>
      <c r="D28" s="83">
        <v>1777.2</v>
      </c>
      <c r="E28" s="84">
        <v>1785</v>
      </c>
      <c r="F28" s="83">
        <f>F25+F22</f>
        <v>0</v>
      </c>
      <c r="G28" s="84">
        <f>G25+G22</f>
        <v>0</v>
      </c>
      <c r="H28" s="51">
        <f>F28+D28</f>
        <v>1777.2</v>
      </c>
      <c r="I28" s="52">
        <f>G28+E28</f>
        <v>1785</v>
      </c>
      <c r="J28" s="68">
        <f>-(I28-H28)/H28</f>
        <v>-0.004388926401080326</v>
      </c>
      <c r="K28" s="54">
        <f>-I28+H28</f>
        <v>-7.7999999999999545</v>
      </c>
    </row>
    <row r="29" spans="2:11" ht="15">
      <c r="B29" s="107" t="s">
        <v>11</v>
      </c>
      <c r="C29" s="108"/>
      <c r="D29" s="75"/>
      <c r="E29" s="76"/>
      <c r="F29" s="75"/>
      <c r="G29" s="76"/>
      <c r="H29" s="10"/>
      <c r="I29" s="11"/>
      <c r="J29" s="65"/>
      <c r="K29" s="11"/>
    </row>
    <row r="30" spans="2:11" s="18" customFormat="1" ht="15">
      <c r="B30" s="13" t="s">
        <v>4</v>
      </c>
      <c r="C30" s="3" t="s">
        <v>5</v>
      </c>
      <c r="D30" s="77"/>
      <c r="E30" s="78"/>
      <c r="F30" s="77">
        <v>70.5</v>
      </c>
      <c r="G30" s="78">
        <v>90</v>
      </c>
      <c r="H30" s="16">
        <f>F30+D30</f>
        <v>70.5</v>
      </c>
      <c r="I30" s="17">
        <f>G30+E30</f>
        <v>90</v>
      </c>
      <c r="J30" s="66">
        <f>-(I30-H30)/H30</f>
        <v>-0.2765957446808511</v>
      </c>
      <c r="K30" s="17">
        <f>-I30+H30</f>
        <v>-19.5</v>
      </c>
    </row>
    <row r="31" spans="2:11" s="18" customFormat="1" ht="15">
      <c r="B31" s="13"/>
      <c r="C31" s="3" t="s">
        <v>6</v>
      </c>
      <c r="D31" s="77"/>
      <c r="E31" s="78"/>
      <c r="F31" s="77">
        <f>F32/F30</f>
        <v>0</v>
      </c>
      <c r="G31" s="78">
        <f>G32/G30</f>
        <v>0</v>
      </c>
      <c r="H31" s="16">
        <f>H32/H30</f>
        <v>0</v>
      </c>
      <c r="I31" s="17">
        <f>I32/I30</f>
        <v>0</v>
      </c>
      <c r="J31" s="66"/>
      <c r="K31" s="17"/>
    </row>
    <row r="32" spans="2:11" s="18" customFormat="1" ht="15">
      <c r="B32" s="13"/>
      <c r="C32" s="3" t="s">
        <v>7</v>
      </c>
      <c r="D32" s="77"/>
      <c r="E32" s="78"/>
      <c r="F32" s="77"/>
      <c r="G32" s="78"/>
      <c r="H32" s="16">
        <f>F32+D32</f>
        <v>0</v>
      </c>
      <c r="I32" s="17">
        <f>G32+E32</f>
        <v>0</v>
      </c>
      <c r="J32" s="66"/>
      <c r="K32" s="17">
        <f>-I32+H32</f>
        <v>0</v>
      </c>
    </row>
    <row r="33" spans="2:11" s="58" customFormat="1" ht="15">
      <c r="B33" s="26" t="s">
        <v>8</v>
      </c>
      <c r="C33" s="50" t="s">
        <v>5</v>
      </c>
      <c r="D33" s="79"/>
      <c r="E33" s="80"/>
      <c r="F33" s="79"/>
      <c r="G33" s="80"/>
      <c r="H33" s="24">
        <f>F33+D33</f>
        <v>0</v>
      </c>
      <c r="I33" s="25">
        <f>G33+E33</f>
        <v>0</v>
      </c>
      <c r="J33" s="67"/>
      <c r="K33" s="25">
        <f>-I33+H33</f>
        <v>0</v>
      </c>
    </row>
    <row r="34" spans="2:11" s="58" customFormat="1" ht="15">
      <c r="B34" s="26"/>
      <c r="C34" s="50" t="s">
        <v>6</v>
      </c>
      <c r="D34" s="79"/>
      <c r="E34" s="80"/>
      <c r="F34" s="79"/>
      <c r="G34" s="80"/>
      <c r="H34" s="24"/>
      <c r="I34" s="25"/>
      <c r="J34" s="67"/>
      <c r="K34" s="25"/>
    </row>
    <row r="35" spans="2:11" s="58" customFormat="1" ht="15">
      <c r="B35" s="26"/>
      <c r="C35" s="50" t="s">
        <v>7</v>
      </c>
      <c r="D35" s="79"/>
      <c r="E35" s="80"/>
      <c r="F35" s="79"/>
      <c r="G35" s="80"/>
      <c r="H35" s="24">
        <f>F35+D35</f>
        <v>0</v>
      </c>
      <c r="I35" s="25">
        <f>G35+E35</f>
        <v>0</v>
      </c>
      <c r="J35" s="67"/>
      <c r="K35" s="25">
        <f>-I35+H35</f>
        <v>0</v>
      </c>
    </row>
    <row r="36" spans="2:11" s="53" customFormat="1" ht="15">
      <c r="B36" s="27" t="s">
        <v>9</v>
      </c>
      <c r="C36" s="4" t="s">
        <v>5</v>
      </c>
      <c r="D36" s="81"/>
      <c r="E36" s="82"/>
      <c r="F36" s="81">
        <f>F33+F30</f>
        <v>70.5</v>
      </c>
      <c r="G36" s="82">
        <f>G33+G30</f>
        <v>90</v>
      </c>
      <c r="H36" s="51">
        <f>F36+D36</f>
        <v>70.5</v>
      </c>
      <c r="I36" s="52">
        <f>G36+E36</f>
        <v>90</v>
      </c>
      <c r="J36" s="68">
        <f>-(I36-H36)/H36</f>
        <v>-0.2765957446808511</v>
      </c>
      <c r="K36" s="52">
        <f>-I36+H36</f>
        <v>-19.5</v>
      </c>
    </row>
    <row r="37" spans="2:11" s="53" customFormat="1" ht="15">
      <c r="B37" s="27"/>
      <c r="C37" s="4" t="s">
        <v>6</v>
      </c>
      <c r="D37" s="81"/>
      <c r="E37" s="82"/>
      <c r="F37" s="81">
        <f>F38/F36</f>
        <v>0</v>
      </c>
      <c r="G37" s="82">
        <f>G38/G36</f>
        <v>0</v>
      </c>
      <c r="H37" s="51">
        <f>H38/H36</f>
        <v>0</v>
      </c>
      <c r="I37" s="52">
        <f>I38/I36</f>
        <v>0</v>
      </c>
      <c r="J37" s="68"/>
      <c r="K37" s="52"/>
    </row>
    <row r="38" spans="2:11" s="53" customFormat="1" ht="15">
      <c r="B38" s="39"/>
      <c r="C38" s="34" t="s">
        <v>7</v>
      </c>
      <c r="D38" s="83"/>
      <c r="E38" s="84"/>
      <c r="F38" s="83">
        <f>F35+F32</f>
        <v>0</v>
      </c>
      <c r="G38" s="84">
        <f>G35+G32</f>
        <v>0</v>
      </c>
      <c r="H38" s="51">
        <f>F38+D38</f>
        <v>0</v>
      </c>
      <c r="I38" s="52">
        <f>G38+E38</f>
        <v>0</v>
      </c>
      <c r="J38" s="68"/>
      <c r="K38" s="54">
        <f>-I38+H38</f>
        <v>0</v>
      </c>
    </row>
    <row r="39" spans="2:11" s="53" customFormat="1" ht="15">
      <c r="B39" s="107" t="s">
        <v>12</v>
      </c>
      <c r="C39" s="108"/>
      <c r="D39" s="85"/>
      <c r="E39" s="86"/>
      <c r="F39" s="85"/>
      <c r="G39" s="86"/>
      <c r="H39" s="55"/>
      <c r="I39" s="56"/>
      <c r="J39" s="70"/>
      <c r="K39" s="56"/>
    </row>
    <row r="40" spans="2:11" s="53" customFormat="1" ht="15">
      <c r="B40" s="32"/>
      <c r="C40" s="4" t="s">
        <v>5</v>
      </c>
      <c r="D40" s="81"/>
      <c r="E40" s="82"/>
      <c r="F40" s="81"/>
      <c r="G40" s="82"/>
      <c r="H40" s="51">
        <f>F40+D40</f>
        <v>0</v>
      </c>
      <c r="I40" s="52">
        <f>G40+E40</f>
        <v>0</v>
      </c>
      <c r="J40" s="68"/>
      <c r="K40" s="52">
        <f>-I40+H40</f>
        <v>0</v>
      </c>
    </row>
    <row r="41" spans="2:11" s="53" customFormat="1" ht="15">
      <c r="B41" s="32"/>
      <c r="C41" s="4" t="s">
        <v>6</v>
      </c>
      <c r="D41" s="81"/>
      <c r="E41" s="82"/>
      <c r="F41" s="81"/>
      <c r="G41" s="82"/>
      <c r="H41" s="51"/>
      <c r="I41" s="52"/>
      <c r="J41" s="68"/>
      <c r="K41" s="52"/>
    </row>
    <row r="42" spans="2:11" s="53" customFormat="1" ht="15">
      <c r="B42" s="33"/>
      <c r="C42" s="34" t="s">
        <v>7</v>
      </c>
      <c r="D42" s="83"/>
      <c r="E42" s="84"/>
      <c r="F42" s="83"/>
      <c r="G42" s="84"/>
      <c r="H42" s="51">
        <f>F42+D42</f>
        <v>0</v>
      </c>
      <c r="I42" s="52">
        <f>G42+E42</f>
        <v>0</v>
      </c>
      <c r="J42" s="68"/>
      <c r="K42" s="54">
        <f>-I42+H42</f>
        <v>0</v>
      </c>
    </row>
    <row r="43" spans="2:11" ht="15">
      <c r="B43" s="40" t="s">
        <v>13</v>
      </c>
      <c r="C43" s="41"/>
      <c r="D43" s="75"/>
      <c r="E43" s="76"/>
      <c r="F43" s="75"/>
      <c r="G43" s="76"/>
      <c r="H43" s="10"/>
      <c r="I43" s="11"/>
      <c r="J43" s="65"/>
      <c r="K43" s="11"/>
    </row>
    <row r="44" spans="2:11" s="18" customFormat="1" ht="15">
      <c r="B44" s="13" t="s">
        <v>4</v>
      </c>
      <c r="C44" s="3" t="s">
        <v>5</v>
      </c>
      <c r="D44" s="77"/>
      <c r="E44" s="78"/>
      <c r="F44" s="77">
        <f>F30+F20+F10</f>
        <v>1139.6</v>
      </c>
      <c r="G44" s="78">
        <f>G30+G20+G10</f>
        <v>90</v>
      </c>
      <c r="H44" s="16">
        <f>F44+D44</f>
        <v>1139.6</v>
      </c>
      <c r="I44" s="17">
        <f>G44+E44</f>
        <v>90</v>
      </c>
      <c r="J44" s="66">
        <f>-(I44-H44)/H44</f>
        <v>0.9210249210249211</v>
      </c>
      <c r="K44" s="17">
        <f>-I44+H44</f>
        <v>1049.6</v>
      </c>
    </row>
    <row r="45" spans="2:11" s="18" customFormat="1" ht="15">
      <c r="B45" s="13"/>
      <c r="C45" s="3" t="s">
        <v>6</v>
      </c>
      <c r="D45" s="77"/>
      <c r="E45" s="78"/>
      <c r="F45" s="77">
        <f>F46/F44</f>
        <v>0</v>
      </c>
      <c r="G45" s="78">
        <f>G46/G44</f>
        <v>0</v>
      </c>
      <c r="H45" s="16">
        <f>H46/H44</f>
        <v>0</v>
      </c>
      <c r="I45" s="17">
        <f>I46/I44</f>
        <v>0</v>
      </c>
      <c r="J45" s="66"/>
      <c r="K45" s="17"/>
    </row>
    <row r="46" spans="2:11" s="18" customFormat="1" ht="15">
      <c r="B46" s="13"/>
      <c r="C46" s="3" t="s">
        <v>7</v>
      </c>
      <c r="D46" s="77"/>
      <c r="E46" s="78"/>
      <c r="F46" s="77">
        <f>F32+F22+F12</f>
        <v>0</v>
      </c>
      <c r="G46" s="78">
        <f>G32+G22+G12</f>
        <v>0</v>
      </c>
      <c r="H46" s="16">
        <f>F46+D46</f>
        <v>0</v>
      </c>
      <c r="I46" s="17">
        <f>G46+E46</f>
        <v>0</v>
      </c>
      <c r="J46" s="66"/>
      <c r="K46" s="17">
        <f>-I46+H46</f>
        <v>0</v>
      </c>
    </row>
    <row r="47" spans="2:11" s="58" customFormat="1" ht="15">
      <c r="B47" s="26" t="s">
        <v>8</v>
      </c>
      <c r="C47" s="50" t="s">
        <v>5</v>
      </c>
      <c r="D47" s="79"/>
      <c r="E47" s="80"/>
      <c r="F47" s="79">
        <f>F33+F23+F13</f>
        <v>289.4</v>
      </c>
      <c r="G47" s="80">
        <f>G33+G23+G13</f>
        <v>349</v>
      </c>
      <c r="H47" s="24">
        <f>F47+D47</f>
        <v>289.4</v>
      </c>
      <c r="I47" s="25">
        <f>G47+E47</f>
        <v>349</v>
      </c>
      <c r="J47" s="67">
        <f>-(I47-H47)/H47</f>
        <v>-0.20594333102971674</v>
      </c>
      <c r="K47" s="25">
        <f>-I47+H47</f>
        <v>-59.60000000000002</v>
      </c>
    </row>
    <row r="48" spans="2:11" s="58" customFormat="1" ht="15">
      <c r="B48" s="26"/>
      <c r="C48" s="50" t="s">
        <v>6</v>
      </c>
      <c r="D48" s="79"/>
      <c r="E48" s="80"/>
      <c r="F48" s="79">
        <f>F49/F47</f>
        <v>2.2712508638562543</v>
      </c>
      <c r="G48" s="80">
        <f>G49/G47</f>
        <v>2.3</v>
      </c>
      <c r="H48" s="24">
        <f>H49/H47</f>
        <v>2.2712508638562543</v>
      </c>
      <c r="I48" s="25">
        <f>I49/I47</f>
        <v>2.3</v>
      </c>
      <c r="J48" s="67"/>
      <c r="K48" s="25"/>
    </row>
    <row r="49" spans="2:11" s="58" customFormat="1" ht="15">
      <c r="B49" s="26"/>
      <c r="C49" s="50" t="s">
        <v>7</v>
      </c>
      <c r="D49" s="79"/>
      <c r="E49" s="80"/>
      <c r="F49" s="79">
        <f>F35+F25+F15</f>
        <v>657.3</v>
      </c>
      <c r="G49" s="80">
        <f>G35+G25+G15</f>
        <v>802.6999999999999</v>
      </c>
      <c r="H49" s="24">
        <f>F49+D49</f>
        <v>657.3</v>
      </c>
      <c r="I49" s="25">
        <f>G49+E49</f>
        <v>802.6999999999999</v>
      </c>
      <c r="J49" s="67">
        <f>-(I49-H49)/H49</f>
        <v>-0.22120797200669404</v>
      </c>
      <c r="K49" s="25">
        <f>-I49+H49</f>
        <v>-145.39999999999998</v>
      </c>
    </row>
    <row r="50" spans="2:11" s="59" customFormat="1" ht="15">
      <c r="B50" s="42" t="s">
        <v>9</v>
      </c>
      <c r="C50" s="43" t="s">
        <v>5</v>
      </c>
      <c r="D50" s="87">
        <f>D40+D36+D26+D16</f>
        <v>1033.4</v>
      </c>
      <c r="E50" s="88">
        <f>E40+E36+E26+E16</f>
        <v>990</v>
      </c>
      <c r="F50" s="87">
        <f>F40+F36+F26+F16</f>
        <v>1429</v>
      </c>
      <c r="G50" s="88">
        <f>G40+G36+G26+G16</f>
        <v>1139</v>
      </c>
      <c r="H50" s="51">
        <f>F50+D50</f>
        <v>2462.4</v>
      </c>
      <c r="I50" s="52">
        <f>G50+E50</f>
        <v>2129</v>
      </c>
      <c r="J50" s="68">
        <f>-(I50-H50)/H50</f>
        <v>0.13539636127355428</v>
      </c>
      <c r="K50" s="52">
        <f>-I50+H50</f>
        <v>333.4000000000001</v>
      </c>
    </row>
    <row r="51" spans="2:11" s="59" customFormat="1" ht="15">
      <c r="B51" s="45"/>
      <c r="C51" s="43" t="s">
        <v>6</v>
      </c>
      <c r="D51" s="87">
        <f aca="true" t="shared" si="2" ref="D51:I51">D52/D50</f>
        <v>2</v>
      </c>
      <c r="E51" s="88">
        <f t="shared" si="2"/>
        <v>2.1424242424242426</v>
      </c>
      <c r="F51" s="87">
        <f t="shared" si="2"/>
        <v>0.4599720083974807</v>
      </c>
      <c r="G51" s="88">
        <f t="shared" si="2"/>
        <v>0.7047410008779631</v>
      </c>
      <c r="H51" s="51">
        <f t="shared" si="2"/>
        <v>1.1062784275503574</v>
      </c>
      <c r="I51" s="52">
        <f t="shared" si="2"/>
        <v>1.373273837482386</v>
      </c>
      <c r="J51" s="68"/>
      <c r="K51" s="52"/>
    </row>
    <row r="52" spans="2:11" s="59" customFormat="1" ht="15">
      <c r="B52" s="46"/>
      <c r="C52" s="47" t="s">
        <v>7</v>
      </c>
      <c r="D52" s="89">
        <f>D42+D38+D28+D18</f>
        <v>2066.8</v>
      </c>
      <c r="E52" s="90">
        <f>E42+E38+E28+E18</f>
        <v>2121</v>
      </c>
      <c r="F52" s="89">
        <f>F42+F38+F28+F18</f>
        <v>657.3</v>
      </c>
      <c r="G52" s="90">
        <f>G42+G38+G28+G18</f>
        <v>802.6999999999999</v>
      </c>
      <c r="H52" s="57">
        <f>F52+D52</f>
        <v>2724.1000000000004</v>
      </c>
      <c r="I52" s="54">
        <f>G52+E52</f>
        <v>2923.7</v>
      </c>
      <c r="J52" s="69">
        <f>-(I52-H52)/H52</f>
        <v>-0.0732719063176827</v>
      </c>
      <c r="K52" s="54">
        <f>-I52+H52</f>
        <v>-199.59999999999945</v>
      </c>
    </row>
  </sheetData>
  <sheetProtection/>
  <mergeCells count="12">
    <mergeCell ref="B9:C9"/>
    <mergeCell ref="B19:C19"/>
    <mergeCell ref="B29:C29"/>
    <mergeCell ref="B39:C39"/>
    <mergeCell ref="D6:E7"/>
    <mergeCell ref="F6:G7"/>
    <mergeCell ref="B2:K4"/>
    <mergeCell ref="B6:C6"/>
    <mergeCell ref="B7:C7"/>
    <mergeCell ref="B8:C8"/>
    <mergeCell ref="H6:I7"/>
    <mergeCell ref="J6:K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2"/>
  <headerFooter>
    <oddHeader>&amp;R&amp;G</oddHeader>
    <oddFooter>&amp;RPage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Copa-Cogeca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vansteen</dc:creator>
  <cp:keywords/>
  <dc:description/>
  <cp:lastModifiedBy>Administrator</cp:lastModifiedBy>
  <cp:lastPrinted>2013-10-03T08:24:49Z</cp:lastPrinted>
  <dcterms:created xsi:type="dcterms:W3CDTF">2013-01-03T07:44:43Z</dcterms:created>
  <dcterms:modified xsi:type="dcterms:W3CDTF">2013-10-04T13:52:15Z</dcterms:modified>
  <cp:category/>
  <cp:version/>
  <cp:contentType/>
  <cp:contentStatus/>
</cp:coreProperties>
</file>